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qanow.sharepoint.com/sites/Digital_Assessment_Delivery/Accounting/Higher/Assignment/MI-QPs-CATs/"/>
    </mc:Choice>
  </mc:AlternateContent>
  <xr:revisionPtr revIDLastSave="81" documentId="13_ncr:1_{24E4D1E8-8E83-458A-BC78-5E217D4CE901}" xr6:coauthVersionLast="47" xr6:coauthVersionMax="47" xr10:uidLastSave="{21F40842-665D-492D-AF31-F83287F7A2D1}"/>
  <bookViews>
    <workbookView xWindow="-110" yWindow="-110" windowWidth="19420" windowHeight="10300" xr2:uid="{23171AFA-100C-4870-9E65-86462ED59399}"/>
  </bookViews>
  <sheets>
    <sheet name="Task 1" sheetId="1" r:id="rId1"/>
    <sheet name="Task 2 - value view" sheetId="7" r:id="rId2"/>
    <sheet name="Task 2 - formula view" sheetId="6" r:id="rId3"/>
    <sheet name="Task 2 - e-file" sheetId="5" r:id="rId4"/>
    <sheet name="Task 3" sheetId="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7" l="1"/>
  <c r="F21" i="7"/>
  <c r="D18" i="7"/>
  <c r="C17" i="7"/>
  <c r="C16" i="7"/>
  <c r="B16" i="7"/>
  <c r="H16" i="7" s="1"/>
  <c r="B7" i="7"/>
  <c r="B17" i="7" s="1"/>
  <c r="D29" i="3"/>
  <c r="D19" i="3"/>
  <c r="B19" i="3"/>
  <c r="D18" i="3"/>
  <c r="B18" i="3"/>
  <c r="D17" i="3"/>
  <c r="B17" i="3"/>
  <c r="H4" i="3"/>
  <c r="D16" i="7" l="1"/>
  <c r="J16" i="7" s="1"/>
  <c r="D17" i="7"/>
  <c r="J17" i="7" s="1"/>
  <c r="J18" i="7" s="1"/>
  <c r="H17" i="7"/>
  <c r="I16" i="7"/>
  <c r="H18" i="7" l="1"/>
  <c r="H19" i="7" s="1"/>
  <c r="H20" i="7" s="1"/>
  <c r="D20" i="7"/>
  <c r="D19" i="7"/>
  <c r="J19" i="7" s="1"/>
  <c r="E21" i="7"/>
  <c r="J20" i="7" l="1"/>
  <c r="G21" i="7"/>
  <c r="H21" i="7"/>
  <c r="H22" i="7" s="1"/>
  <c r="H23" i="7" s="1"/>
  <c r="J21" i="7"/>
  <c r="J22" i="7" s="1"/>
  <c r="I22" i="7" s="1"/>
  <c r="F23" i="7" s="1"/>
  <c r="G23" i="7" s="1"/>
  <c r="J23" i="7" s="1"/>
  <c r="E24" i="7"/>
  <c r="H24" i="7" s="1"/>
  <c r="I23" i="7" l="1"/>
  <c r="F24" i="7" s="1"/>
  <c r="C30" i="7" s="1"/>
  <c r="I30" i="7" s="1"/>
  <c r="B30" i="7"/>
  <c r="H30" i="7" s="1"/>
  <c r="E31" i="7" l="1"/>
  <c r="G31" i="7" s="1"/>
  <c r="H31" i="7"/>
  <c r="G24" i="7"/>
  <c r="D30" i="7" l="1"/>
  <c r="J30" i="7" s="1"/>
  <c r="J31" i="7" s="1"/>
  <c r="J24" i="7"/>
  <c r="G32" i="7" l="1"/>
  <c r="J32" i="7" s="1"/>
  <c r="B26" i="3" l="1"/>
  <c r="D26" i="3" s="1"/>
  <c r="B29" i="3"/>
  <c r="B7" i="3"/>
  <c r="D4" i="3"/>
  <c r="D6" i="3" s="1"/>
  <c r="E4" i="3"/>
  <c r="E6" i="3" s="1"/>
  <c r="F4" i="3"/>
  <c r="F6" i="3" s="1"/>
  <c r="G4" i="3"/>
  <c r="H7" i="3" s="1"/>
  <c r="H6" i="3"/>
  <c r="B4" i="3"/>
  <c r="D7" i="3" s="1"/>
  <c r="D8" i="3" l="1"/>
  <c r="G7" i="3"/>
  <c r="D20" i="3"/>
  <c r="H8" i="3"/>
  <c r="B6" i="3"/>
  <c r="B8" i="3" s="1"/>
  <c r="B20" i="3"/>
  <c r="F7" i="3"/>
  <c r="F8" i="3" s="1"/>
  <c r="D27" i="3" s="1"/>
  <c r="G6" i="3"/>
  <c r="E7" i="3"/>
  <c r="E8" i="3" s="1"/>
  <c r="E62" i="1"/>
  <c r="E60" i="1"/>
  <c r="E58" i="1"/>
  <c r="E57" i="1"/>
  <c r="E56" i="1"/>
  <c r="C20" i="1"/>
  <c r="C16" i="1"/>
  <c r="E16" i="1" s="1"/>
  <c r="C49" i="1"/>
  <c r="E50" i="1" s="1"/>
  <c r="E45" i="1"/>
  <c r="E43" i="1"/>
  <c r="C27" i="1"/>
  <c r="C25" i="1"/>
  <c r="C24" i="1"/>
  <c r="C23" i="1"/>
  <c r="C22" i="1"/>
  <c r="B24" i="3" l="1"/>
  <c r="B27" i="3"/>
  <c r="D28" i="3"/>
  <c r="B28" i="3"/>
  <c r="B23" i="3"/>
  <c r="B30" i="3" s="1"/>
  <c r="B31" i="3" s="1"/>
  <c r="D14" i="3" s="1"/>
  <c r="D24" i="3"/>
  <c r="E46" i="1"/>
  <c r="E48" i="1" s="1"/>
  <c r="G51" i="1" s="1"/>
  <c r="G52" i="1" s="1"/>
  <c r="G63" i="1"/>
  <c r="G8" i="3"/>
  <c r="D23" i="3" s="1"/>
  <c r="E27" i="1"/>
  <c r="D30" i="3" l="1"/>
  <c r="D31" i="3" s="1"/>
  <c r="E7" i="1"/>
  <c r="E8" i="1" s="1"/>
  <c r="E10" i="1" s="1"/>
  <c r="E12" i="1" s="1"/>
  <c r="E17" i="1" s="1"/>
  <c r="E28" i="1" s="1"/>
  <c r="E30" i="1" s="1"/>
  <c r="E32" i="1" s="1"/>
  <c r="E33" i="1" l="1"/>
  <c r="G53" i="1" s="1"/>
  <c r="G54" i="1" l="1"/>
  <c r="G64" i="1" s="1"/>
  <c r="G67" i="1" s="1"/>
</calcChain>
</file>

<file path=xl/sharedStrings.xml><?xml version="1.0" encoding="utf-8"?>
<sst xmlns="http://schemas.openxmlformats.org/spreadsheetml/2006/main" count="435" uniqueCount="228">
  <si>
    <t>GRANGECHEM LTD</t>
  </si>
  <si>
    <r>
      <t xml:space="preserve">MANUFACTURING ACCOUNT FOR THE YEAR ENDED 31 DECEMBER YEAR 4 </t>
    </r>
    <r>
      <rPr>
        <b/>
        <sz val="12"/>
        <color rgb="FFFF0000"/>
        <rFont val="Wingdings"/>
        <charset val="2"/>
      </rPr>
      <t>ü</t>
    </r>
    <r>
      <rPr>
        <b/>
        <sz val="12"/>
        <color rgb="FFFF0000"/>
        <rFont val="Trebuchet MS"/>
        <family val="2"/>
      </rPr>
      <t xml:space="preserve"> </t>
    </r>
  </si>
  <si>
    <t>ADDITIONAL GUIDANCE</t>
  </si>
  <si>
    <t>£000</t>
  </si>
  <si>
    <t>13 marks</t>
  </si>
  <si>
    <t>Opening Inventory of Raw Materials</t>
  </si>
  <si>
    <t>A</t>
  </si>
  <si>
    <t>add Purchases of Raw Materials</t>
  </si>
  <si>
    <t>B</t>
  </si>
  <si>
    <t>less Purchases Returns of Raw Materials</t>
  </si>
  <si>
    <t>B1</t>
  </si>
  <si>
    <t>add Carriage In on Raw Materials</t>
  </si>
  <si>
    <t>C</t>
  </si>
  <si>
    <t>less Closing Inventory of Raw Materials</t>
  </si>
  <si>
    <t>A1</t>
  </si>
  <si>
    <r>
      <t xml:space="preserve">COST OF RAW MATERIALS CONSUMED </t>
    </r>
    <r>
      <rPr>
        <sz val="12"/>
        <color rgb="FFFF0000"/>
        <rFont val="Wingdings"/>
        <charset val="2"/>
      </rPr>
      <t>ü</t>
    </r>
  </si>
  <si>
    <t>ADD DIRECT COSTS</t>
  </si>
  <si>
    <t>If direct costs or factory overheads are deducted but indicated as added, treat as arithmetical error</t>
  </si>
  <si>
    <t>Royalties</t>
  </si>
  <si>
    <t>C1</t>
  </si>
  <si>
    <t>Manufacturing Wages (360 x 50%)</t>
  </si>
  <si>
    <r>
      <t xml:space="preserve">PRIME COST </t>
    </r>
    <r>
      <rPr>
        <sz val="12"/>
        <color rgb="FFFF0000"/>
        <rFont val="Wingdings"/>
        <charset val="2"/>
      </rPr>
      <t>ü</t>
    </r>
  </si>
  <si>
    <t>ADD FACTORY OVERHEADS</t>
  </si>
  <si>
    <t xml:space="preserve">If factory overheads are subtracted, award marks where possible and do not award Profit on Manufacture </t>
  </si>
  <si>
    <t>Wages (360 x 20%)</t>
  </si>
  <si>
    <t>Indirect Factory Power</t>
  </si>
  <si>
    <t>D</t>
  </si>
  <si>
    <t>Heat and Light (65 x 80%)</t>
  </si>
  <si>
    <t>E</t>
  </si>
  <si>
    <t>Factory Rent and Rates (255/15 x 12) x 75%</t>
  </si>
  <si>
    <t>Factory Insurance (40 x 3/5)</t>
  </si>
  <si>
    <t>Factory Cleaning (25 + 5 payable)</t>
  </si>
  <si>
    <t>Factory Maintenance</t>
  </si>
  <si>
    <t>D1</t>
  </si>
  <si>
    <t>Depreciation on Factory Machinery (650 - 175) x 20%</t>
  </si>
  <si>
    <t>If Factory Machinery (Cost) is included, do not award Depreciation on Factory Machinery</t>
  </si>
  <si>
    <t>add Opening Inventory of Work-in-Progress</t>
  </si>
  <si>
    <t>F</t>
  </si>
  <si>
    <t>less Closing Inventory of Work-in-Progress</t>
  </si>
  <si>
    <t>F1</t>
  </si>
  <si>
    <r>
      <t xml:space="preserve">FACTORY COST OF PRODUCTION </t>
    </r>
    <r>
      <rPr>
        <sz val="12"/>
        <color rgb="FFFF0000"/>
        <rFont val="Wingdings"/>
        <charset val="2"/>
      </rPr>
      <t>ü</t>
    </r>
  </si>
  <si>
    <t>Profit on Manufacture</t>
  </si>
  <si>
    <t>If Profit on Manufacture is labelled but is negative still award the mark</t>
  </si>
  <si>
    <t>MARKET VALUE OF FINISHED GOODS</t>
  </si>
  <si>
    <r>
      <t xml:space="preserve">Headings, labels, arithmetic, no extraneous </t>
    </r>
    <r>
      <rPr>
        <b/>
        <sz val="12"/>
        <color rgb="FFFF0000"/>
        <rFont val="Trebuchet MS"/>
        <family val="2"/>
      </rPr>
      <t>(1)</t>
    </r>
  </si>
  <si>
    <r>
      <t>INCOME STATEMENT FOR THE YEAR ENDED 31 DECEMBER YEAR 4</t>
    </r>
    <r>
      <rPr>
        <b/>
        <sz val="12"/>
        <color theme="1"/>
        <rFont val="Wingdings"/>
        <charset val="2"/>
      </rPr>
      <t xml:space="preserve"> </t>
    </r>
    <r>
      <rPr>
        <b/>
        <sz val="12"/>
        <color rgb="FFFF0000"/>
        <rFont val="Wingdings"/>
        <charset val="2"/>
      </rPr>
      <t>ü</t>
    </r>
  </si>
  <si>
    <t>14 marks</t>
  </si>
  <si>
    <t>Sales Revenue</t>
  </si>
  <si>
    <t>G</t>
  </si>
  <si>
    <t>If any item repeated across both statements do not award in correct statement</t>
  </si>
  <si>
    <t>LESS COST OF SALES</t>
  </si>
  <si>
    <t>Opening Inventory of Finished Goods</t>
  </si>
  <si>
    <t>H</t>
  </si>
  <si>
    <t>add Market Value of Finished Goods</t>
  </si>
  <si>
    <t>G1</t>
  </si>
  <si>
    <t>If Factory Cost of Production is included instead of Market Value, award 1 mark consequentially, provided it is the final figure shown in the Manufacturing Account</t>
  </si>
  <si>
    <t>add Purchases of Finished Goods</t>
  </si>
  <si>
    <t>J</t>
  </si>
  <si>
    <t>less Purchases Returns of Finished Goods</t>
  </si>
  <si>
    <t>J1</t>
  </si>
  <si>
    <t>less Closing Inventory of Finished Goods</t>
  </si>
  <si>
    <t>H1</t>
  </si>
  <si>
    <t>add Warehouse Wages (360 x 15%)</t>
  </si>
  <si>
    <t>add Warehouse Expenses</t>
  </si>
  <si>
    <t>COST OF SALES</t>
  </si>
  <si>
    <r>
      <t xml:space="preserve">GROSS PROFIT </t>
    </r>
    <r>
      <rPr>
        <sz val="12"/>
        <color rgb="FFFF0000"/>
        <rFont val="Wingdings"/>
        <charset val="2"/>
      </rPr>
      <t>ü</t>
    </r>
  </si>
  <si>
    <t>add Profit on Manufacture</t>
  </si>
  <si>
    <t>LESS EXPENSES</t>
  </si>
  <si>
    <t>Administration Wages (360 x 15%)</t>
  </si>
  <si>
    <t>Heat and Light (65 x 20%)</t>
  </si>
  <si>
    <t>E1</t>
  </si>
  <si>
    <t>Rent and Rates (255/15 x 12) x 25%</t>
  </si>
  <si>
    <t>Office Expenses</t>
  </si>
  <si>
    <t>K</t>
  </si>
  <si>
    <t>Depreciation on Vehicles (400 x 10%)</t>
  </si>
  <si>
    <t>Advertising</t>
  </si>
  <si>
    <t>Office Insurance (40 x 40%)</t>
  </si>
  <si>
    <t>Administration Expenses</t>
  </si>
  <si>
    <t>K1</t>
  </si>
  <si>
    <t>ADD OTHER INCOME</t>
  </si>
  <si>
    <t>Decrease in Provision for Doubtful Debts (12-7)</t>
  </si>
  <si>
    <r>
      <t xml:space="preserve">PROFIT FOR THE YEAR  </t>
    </r>
    <r>
      <rPr>
        <sz val="12"/>
        <color rgb="FFFF0000"/>
        <rFont val="Wingdings"/>
        <charset val="2"/>
      </rPr>
      <t>ü</t>
    </r>
  </si>
  <si>
    <t>3 marks</t>
  </si>
  <si>
    <t>Name:</t>
  </si>
  <si>
    <t>1 mark</t>
  </si>
  <si>
    <t>Materials</t>
  </si>
  <si>
    <t>Labour</t>
  </si>
  <si>
    <t>Quantity from Process 1 (kg)</t>
  </si>
  <si>
    <t>Hours worked in Process 2</t>
  </si>
  <si>
    <t>Price per kg from Process 1 (£)</t>
  </si>
  <si>
    <t>Rate per hour (£)</t>
  </si>
  <si>
    <t>Quantity of Material X  (kg)</t>
  </si>
  <si>
    <t>Price per kg for Material X (£)</t>
  </si>
  <si>
    <t>Variable Overheads</t>
  </si>
  <si>
    <t>Input Quantity more than 2,300 kgs</t>
  </si>
  <si>
    <t>per labour hour (£)</t>
  </si>
  <si>
    <t>All losses are sold (per kg) at a rate of (£)</t>
  </si>
  <si>
    <t>Input Quantity 2,300 kgs or less</t>
  </si>
  <si>
    <t>PROCESS 2 ACCOUNT</t>
  </si>
  <si>
    <t>INPUTS</t>
  </si>
  <si>
    <t>OUTPUTS</t>
  </si>
  <si>
    <t>BALANCE</t>
  </si>
  <si>
    <t>QTY</t>
  </si>
  <si>
    <t>CPU</t>
  </si>
  <si>
    <t>£</t>
  </si>
  <si>
    <t>Transfer from Process 1</t>
  </si>
  <si>
    <t>Material X</t>
  </si>
  <si>
    <t>Fixed Overheads</t>
  </si>
  <si>
    <t>Normal Loss</t>
  </si>
  <si>
    <t xml:space="preserve">Closing Work-in-Progress </t>
  </si>
  <si>
    <t>Transfer to Process 3</t>
  </si>
  <si>
    <t>Abnormal Loss</t>
  </si>
  <si>
    <t>ABNORMAL LOSS ACCOUNT</t>
  </si>
  <si>
    <t>Process 2</t>
  </si>
  <si>
    <t>Cash and Cash Equivalents</t>
  </si>
  <si>
    <t>Income Statement</t>
  </si>
  <si>
    <r>
      <t xml:space="preserve">Data cells highlighted yellow </t>
    </r>
    <r>
      <rPr>
        <sz val="12"/>
        <color rgb="FFFF0000"/>
        <rFont val="Trebuchet MS"/>
        <family val="2"/>
      </rPr>
      <t xml:space="preserve">1 mark </t>
    </r>
  </si>
  <si>
    <t>Task 2 — formula view</t>
  </si>
  <si>
    <t>12 marks</t>
  </si>
  <si>
    <t>=B5*2</t>
  </si>
  <si>
    <t>Input quantity more than 2,300 kgs</t>
  </si>
  <si>
    <t>Input quantity 2,300 kgs or less</t>
  </si>
  <si>
    <t>=B5</t>
  </si>
  <si>
    <t>=B6</t>
  </si>
  <si>
    <t>=B16*C16</t>
  </si>
  <si>
    <t>=B16</t>
  </si>
  <si>
    <t>=C16</t>
  </si>
  <si>
    <t>=D16</t>
  </si>
  <si>
    <t>=B7</t>
  </si>
  <si>
    <t>=B8</t>
  </si>
  <si>
    <t>=B17*C17</t>
  </si>
  <si>
    <t>=H16+B17-E17</t>
  </si>
  <si>
    <t>=J16+D17-G17</t>
  </si>
  <si>
    <t>=F5*F6</t>
  </si>
  <si>
    <t>=H17+B18-E18</t>
  </si>
  <si>
    <t>=J17+D18-G18</t>
  </si>
  <si>
    <t>=J18*0.1</t>
  </si>
  <si>
    <t>=H18+B19-E19</t>
  </si>
  <si>
    <t>=J18+D19-G19</t>
  </si>
  <si>
    <t>=IF(H17&gt;2300,F5*F9,F5*F10)</t>
  </si>
  <si>
    <t>=H19+B20-E20</t>
  </si>
  <si>
    <t>=J19+D20-G20</t>
  </si>
  <si>
    <t>=H20*0.1</t>
  </si>
  <si>
    <t>=B10</t>
  </si>
  <si>
    <t>=E21*F21</t>
  </si>
  <si>
    <t>=H20+B21-E21</t>
  </si>
  <si>
    <t>=J20+D21-G21</t>
  </si>
  <si>
    <t>Closing Work-in-Progress</t>
  </si>
  <si>
    <t>=H21+B22-E22</t>
  </si>
  <si>
    <t>=J22/H22</t>
  </si>
  <si>
    <t>=J21+D22-G22</t>
  </si>
  <si>
    <t>1</t>
  </si>
  <si>
    <t>CPU formula</t>
  </si>
  <si>
    <t>=I22</t>
  </si>
  <si>
    <t>=E23*F23</t>
  </si>
  <si>
    <t>=H22+B23-E23</t>
  </si>
  <si>
    <t>=J23/H23</t>
  </si>
  <si>
    <t>=J22+D23-G23</t>
  </si>
  <si>
    <t>=H23</t>
  </si>
  <si>
    <t>=E24*F24</t>
  </si>
  <si>
    <t>=H23+B24-E24</t>
  </si>
  <si>
    <t>=J23+D24-G24</t>
  </si>
  <si>
    <t xml:space="preserve">For all balance formulae. Accept any appropriate formulae. </t>
  </si>
  <si>
    <t>=E24</t>
  </si>
  <si>
    <t>=F24</t>
  </si>
  <si>
    <t>=G24</t>
  </si>
  <si>
    <t>=B30</t>
  </si>
  <si>
    <t>=C30</t>
  </si>
  <si>
    <t>=D30</t>
  </si>
  <si>
    <t>for row</t>
  </si>
  <si>
    <t>=H30</t>
  </si>
  <si>
    <t>=E31*F31</t>
  </si>
  <si>
    <t>=H30-E31</t>
  </si>
  <si>
    <t>=J30-G31</t>
  </si>
  <si>
    <t>=J31</t>
  </si>
  <si>
    <t>=J31-G32</t>
  </si>
  <si>
    <t>Task 2</t>
  </si>
  <si>
    <t>d</t>
  </si>
  <si>
    <t>Quantity of Material X (kg)</t>
  </si>
  <si>
    <t>f</t>
  </si>
  <si>
    <r>
      <t xml:space="preserve">Production Budget for January to June </t>
    </r>
    <r>
      <rPr>
        <sz val="11"/>
        <color rgb="FFFF0000"/>
        <rFont val="Wingdings"/>
        <charset val="2"/>
      </rPr>
      <t>ü</t>
    </r>
  </si>
  <si>
    <t>January</t>
  </si>
  <si>
    <t>February</t>
  </si>
  <si>
    <t>March</t>
  </si>
  <si>
    <t>April</t>
  </si>
  <si>
    <t>May</t>
  </si>
  <si>
    <t>June</t>
  </si>
  <si>
    <t>4 marks</t>
  </si>
  <si>
    <t>Closing inventory</t>
  </si>
  <si>
    <r>
      <rPr>
        <b/>
        <sz val="11"/>
        <color rgb="FF000000"/>
        <rFont val="Trebuchet MS"/>
        <family val="2"/>
      </rPr>
      <t xml:space="preserve">1 mark </t>
    </r>
    <r>
      <rPr>
        <sz val="11"/>
        <color rgb="FF000000"/>
        <rFont val="Trebuchet MS"/>
        <family val="2"/>
      </rPr>
      <t>for correct January Opening and June Closing Inventory</t>
    </r>
  </si>
  <si>
    <t>add Sales</t>
  </si>
  <si>
    <r>
      <t xml:space="preserve">1 mark </t>
    </r>
    <r>
      <rPr>
        <sz val="11"/>
        <color rgb="FF000000"/>
        <rFont val="Trebuchet MS"/>
        <family val="2"/>
      </rPr>
      <t>for correct heading and Sales units</t>
    </r>
  </si>
  <si>
    <t>less Opening inventory</t>
  </si>
  <si>
    <t>*</t>
  </si>
  <si>
    <r>
      <rPr>
        <b/>
        <sz val="11"/>
        <rFont val="Trebuchet MS"/>
        <family val="2"/>
      </rPr>
      <t>1 mark</t>
    </r>
    <r>
      <rPr>
        <sz val="11"/>
        <rFont val="Trebuchet MS"/>
        <family val="2"/>
      </rPr>
      <t xml:space="preserve"> for both highlighted rows</t>
    </r>
  </si>
  <si>
    <t xml:space="preserve">Production </t>
  </si>
  <si>
    <r>
      <t xml:space="preserve">1 mark </t>
    </r>
    <r>
      <rPr>
        <sz val="11"/>
        <color rgb="FF000000"/>
        <rFont val="Trebuchet MS"/>
        <family val="2"/>
      </rPr>
      <t xml:space="preserve">for </t>
    </r>
    <r>
      <rPr>
        <u/>
        <sz val="11"/>
        <color rgb="FF000000"/>
        <rFont val="Trebuchet MS"/>
        <family val="2"/>
      </rPr>
      <t>adding</t>
    </r>
    <r>
      <rPr>
        <sz val="11"/>
        <color rgb="FF000000"/>
        <rFont val="Trebuchet MS"/>
        <family val="2"/>
      </rPr>
      <t xml:space="preserve"> Closing Inventory AND  deducting Opening Inventory</t>
    </r>
  </si>
  <si>
    <r>
      <t xml:space="preserve">Cash Budget for March and April </t>
    </r>
    <r>
      <rPr>
        <sz val="11"/>
        <color rgb="FFFF0000"/>
        <rFont val="Wingdings"/>
        <charset val="2"/>
      </rPr>
      <t>ü</t>
    </r>
  </si>
  <si>
    <r>
      <t xml:space="preserve">Opening Balance </t>
    </r>
    <r>
      <rPr>
        <sz val="11"/>
        <color rgb="FFFF0000"/>
        <rFont val="Wingdings"/>
        <charset val="2"/>
      </rPr>
      <t>ü</t>
    </r>
  </si>
  <si>
    <t>ü</t>
  </si>
  <si>
    <r>
      <t xml:space="preserve">Add Receipts </t>
    </r>
    <r>
      <rPr>
        <sz val="11"/>
        <color rgb="FFFF0000"/>
        <rFont val="Wingdings"/>
        <charset val="2"/>
      </rPr>
      <t>ü</t>
    </r>
  </si>
  <si>
    <t>Accept Cash In/Inflows/Income</t>
  </si>
  <si>
    <t xml:space="preserve">Cash Sales </t>
  </si>
  <si>
    <t>Credit Sales - 1 month</t>
  </si>
  <si>
    <t>Credit Sales - 2 months</t>
  </si>
  <si>
    <t>If bad debts are shown DNA credit sales 2 months</t>
  </si>
  <si>
    <r>
      <t xml:space="preserve">Less Payments </t>
    </r>
    <r>
      <rPr>
        <sz val="11"/>
        <color rgb="FFFF0000"/>
        <rFont val="Wingdings"/>
        <charset val="2"/>
      </rPr>
      <t>ü</t>
    </r>
  </si>
  <si>
    <t>Accept Cash Out/Outflows/Expenditure</t>
  </si>
  <si>
    <t>Do not accept Expenses</t>
  </si>
  <si>
    <t xml:space="preserve">Advertising </t>
  </si>
  <si>
    <t>Fixed Costs</t>
  </si>
  <si>
    <t>Variable Overheads - 25%</t>
  </si>
  <si>
    <t>If Variable Overheads total 14,900 and 14,050 award 1 mark Implied</t>
  </si>
  <si>
    <t>Variable Overheads - 75%</t>
  </si>
  <si>
    <t>If Variable Overheads correctly shown for one month award 1 mark</t>
  </si>
  <si>
    <t>Factory Machinery</t>
  </si>
  <si>
    <r>
      <t>Closing Balance</t>
    </r>
    <r>
      <rPr>
        <sz val="11"/>
        <color rgb="FFFF0000"/>
        <rFont val="Wingdings"/>
        <charset val="2"/>
      </rPr>
      <t xml:space="preserve"> ü</t>
    </r>
  </si>
  <si>
    <t xml:space="preserve"> Heading, labels, arithmetic, Opening and Closing Balances shown (1)</t>
  </si>
  <si>
    <t>Task 1(a)</t>
  </si>
  <si>
    <t>Task 1(a) (continued)</t>
  </si>
  <si>
    <t>Task 1(b)</t>
  </si>
  <si>
    <r>
      <t xml:space="preserve">Raw Materials refers to the inventory used to produce the product. </t>
    </r>
    <r>
      <rPr>
        <b/>
        <sz val="12"/>
        <color rgb="FFFF0000"/>
        <rFont val="Trebuchet MS"/>
        <family val="2"/>
      </rPr>
      <t>(1)</t>
    </r>
  </si>
  <si>
    <r>
      <t xml:space="preserve">Work-In-Progress refers to products only part complete. </t>
    </r>
    <r>
      <rPr>
        <b/>
        <sz val="12"/>
        <color rgb="FFFF0000"/>
        <rFont val="Trebuchet MS"/>
        <family val="2"/>
      </rPr>
      <t>(1)</t>
    </r>
  </si>
  <si>
    <r>
      <t xml:space="preserve">Finished Goods refers to completed products/products ready for sale. </t>
    </r>
    <r>
      <rPr>
        <b/>
        <sz val="12"/>
        <color rgb="FFFF0000"/>
        <rFont val="Trebuchet MS"/>
        <family val="2"/>
      </rPr>
      <t>(1)</t>
    </r>
  </si>
  <si>
    <t xml:space="preserve">Task 2 — value view </t>
  </si>
  <si>
    <t>Task 3(a)</t>
  </si>
  <si>
    <t>If entered as Provision for Doubtful Debts as 5 award 1 mark If entered as Decrease in Provision for Doubtful Debts as 7 do not award (DNA) 1 mark 
If entered as Provision for Doubtful Debts as 7 treat as Extraneous</t>
  </si>
  <si>
    <t>Task 3(b)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</si>
</sst>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_-* #,##0_-;\-* #,##0_-;_-* &quot;-&quot;??_-;_-@_-"/>
  </numFmts>
  <fonts count="2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Trebuchet MS"/>
      <family val="2"/>
    </font>
    <font>
      <sz val="12"/>
      <color rgb="FFFF0000"/>
      <name val="Trebuchet MS"/>
      <family val="2"/>
    </font>
    <font>
      <b/>
      <sz val="12"/>
      <color rgb="FFFF0000"/>
      <name val="Trebuchet MS"/>
      <family val="2"/>
    </font>
    <font>
      <b/>
      <sz val="12"/>
      <color theme="1"/>
      <name val="Trebuchet MS"/>
      <family val="2"/>
    </font>
    <font>
      <sz val="12"/>
      <color rgb="FFFF0000"/>
      <name val="Wingdings"/>
      <charset val="2"/>
    </font>
    <font>
      <b/>
      <sz val="12"/>
      <color theme="1"/>
      <name val="Wingdings"/>
      <charset val="2"/>
    </font>
    <font>
      <b/>
      <sz val="12"/>
      <color rgb="FFFF0000"/>
      <name val="Wingdings"/>
      <charset val="2"/>
    </font>
    <font>
      <sz val="11"/>
      <color theme="1"/>
      <name val="Calibri"/>
      <family val="2"/>
      <scheme val="minor"/>
    </font>
    <font>
      <sz val="11"/>
      <color rgb="FFFF0000"/>
      <name val="Wingdings 2"/>
      <family val="1"/>
      <charset val="2"/>
    </font>
    <font>
      <sz val="11"/>
      <color theme="1"/>
      <name val="Trebuchet MS"/>
      <family val="2"/>
    </font>
    <font>
      <sz val="11"/>
      <color rgb="FFFF0000"/>
      <name val="Trebuchet MS"/>
      <family val="2"/>
    </font>
    <font>
      <b/>
      <sz val="11"/>
      <color rgb="FFFF0000"/>
      <name val="Trebuchet MS"/>
      <family val="2"/>
    </font>
    <font>
      <b/>
      <sz val="11"/>
      <color theme="1"/>
      <name val="Trebuchet MS"/>
      <family val="2"/>
    </font>
    <font>
      <b/>
      <sz val="11"/>
      <color rgb="FFFF0000"/>
      <name val="Wingdings"/>
      <charset val="2"/>
    </font>
    <font>
      <sz val="11"/>
      <color rgb="FFFF0000"/>
      <name val="Wingdings"/>
      <charset val="2"/>
    </font>
    <font>
      <sz val="11"/>
      <color rgb="FF000000"/>
      <name val="Trebuchet MS"/>
      <family val="2"/>
    </font>
    <font>
      <b/>
      <sz val="11"/>
      <color rgb="FF000000"/>
      <name val="Trebuchet MS"/>
      <family val="2"/>
    </font>
    <font>
      <u/>
      <sz val="11"/>
      <color rgb="FF000000"/>
      <name val="Trebuchet MS"/>
      <family val="2"/>
    </font>
    <font>
      <sz val="11"/>
      <name val="Trebuchet MS"/>
      <family val="2"/>
    </font>
    <font>
      <b/>
      <sz val="11"/>
      <name val="Trebuchet MS"/>
      <family val="2"/>
    </font>
    <font>
      <sz val="12"/>
      <color theme="1"/>
      <name val="Calibri"/>
      <family val="2"/>
      <scheme val="minor"/>
    </font>
    <font>
      <sz val="12"/>
      <color rgb="FFFF0000"/>
      <name val="Wingdings 2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49" fontId="3" fillId="0" borderId="0" xfId="0" applyNumberFormat="1" applyFont="1"/>
    <xf numFmtId="0" fontId="4" fillId="0" borderId="0" xfId="0" applyFont="1"/>
    <xf numFmtId="9" fontId="2" fillId="0" borderId="0" xfId="0" applyNumberFormat="1" applyFont="1"/>
    <xf numFmtId="49" fontId="4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3" xfId="0" applyFont="1" applyBorder="1"/>
    <xf numFmtId="0" fontId="2" fillId="0" borderId="3" xfId="0" applyFont="1" applyBorder="1"/>
    <xf numFmtId="0" fontId="4" fillId="0" borderId="3" xfId="0" applyFont="1" applyBorder="1"/>
    <xf numFmtId="0" fontId="0" fillId="0" borderId="3" xfId="0" applyBorder="1"/>
    <xf numFmtId="0" fontId="2" fillId="0" borderId="3" xfId="0" applyFont="1" applyBorder="1" applyAlignment="1">
      <alignment wrapText="1"/>
    </xf>
    <xf numFmtId="2" fontId="2" fillId="0" borderId="3" xfId="0" applyNumberFormat="1" applyFont="1" applyBorder="1"/>
    <xf numFmtId="0" fontId="2" fillId="2" borderId="3" xfId="0" applyFont="1" applyFill="1" applyBorder="1"/>
    <xf numFmtId="0" fontId="10" fillId="0" borderId="3" xfId="0" applyFont="1" applyBorder="1"/>
    <xf numFmtId="2" fontId="2" fillId="2" borderId="3" xfId="0" applyNumberFormat="1" applyFont="1" applyFill="1" applyBorder="1"/>
    <xf numFmtId="2" fontId="2" fillId="0" borderId="3" xfId="1" applyNumberFormat="1" applyFont="1" applyBorder="1"/>
    <xf numFmtId="3" fontId="2" fillId="0" borderId="3" xfId="0" applyNumberFormat="1" applyFont="1" applyBorder="1"/>
    <xf numFmtId="0" fontId="2" fillId="0" borderId="3" xfId="0" applyFont="1" applyBorder="1" applyAlignment="1">
      <alignment horizontal="right" vertical="center"/>
    </xf>
    <xf numFmtId="3" fontId="2" fillId="2" borderId="3" xfId="0" applyNumberFormat="1" applyFont="1" applyFill="1" applyBorder="1"/>
    <xf numFmtId="4" fontId="2" fillId="0" borderId="3" xfId="0" applyNumberFormat="1" applyFont="1" applyBorder="1"/>
    <xf numFmtId="4" fontId="2" fillId="2" borderId="3" xfId="0" applyNumberFormat="1" applyFont="1" applyFill="1" applyBorder="1"/>
    <xf numFmtId="4" fontId="2" fillId="0" borderId="3" xfId="1" applyNumberFormat="1" applyFont="1" applyBorder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164" fontId="2" fillId="0" borderId="0" xfId="1" applyNumberFormat="1" applyFont="1"/>
    <xf numFmtId="164" fontId="4" fillId="0" borderId="0" xfId="1" applyNumberFormat="1" applyFont="1"/>
    <xf numFmtId="164" fontId="2" fillId="0" borderId="1" xfId="1" applyNumberFormat="1" applyFont="1" applyBorder="1"/>
    <xf numFmtId="164" fontId="2" fillId="0" borderId="2" xfId="1" applyNumberFormat="1" applyFont="1" applyBorder="1"/>
    <xf numFmtId="164" fontId="5" fillId="0" borderId="0" xfId="1" applyNumberFormat="1" applyFont="1"/>
    <xf numFmtId="0" fontId="15" fillId="0" borderId="0" xfId="0" applyFont="1"/>
    <xf numFmtId="164" fontId="11" fillId="0" borderId="0" xfId="1" applyNumberFormat="1" applyFont="1"/>
    <xf numFmtId="164" fontId="11" fillId="0" borderId="1" xfId="1" applyNumberFormat="1" applyFont="1" applyBorder="1"/>
    <xf numFmtId="164" fontId="11" fillId="0" borderId="2" xfId="1" applyNumberFormat="1" applyFont="1" applyBorder="1"/>
    <xf numFmtId="164" fontId="11" fillId="2" borderId="0" xfId="1" applyNumberFormat="1" applyFont="1" applyFill="1"/>
    <xf numFmtId="164" fontId="11" fillId="2" borderId="1" xfId="1" applyNumberFormat="1" applyFont="1" applyFill="1" applyBorder="1"/>
    <xf numFmtId="164" fontId="2" fillId="0" borderId="0" xfId="1" applyNumberFormat="1" applyFont="1" applyAlignment="1">
      <alignment wrapText="1"/>
    </xf>
    <xf numFmtId="164" fontId="14" fillId="0" borderId="2" xfId="1" applyNumberFormat="1" applyFont="1" applyBorder="1"/>
    <xf numFmtId="0" fontId="17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20" fillId="0" borderId="0" xfId="0" applyFont="1"/>
    <xf numFmtId="0" fontId="17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49" fontId="2" fillId="0" borderId="0" xfId="0" applyNumberFormat="1" applyFont="1"/>
    <xf numFmtId="49" fontId="5" fillId="0" borderId="3" xfId="0" applyNumberFormat="1" applyFont="1" applyBorder="1"/>
    <xf numFmtId="49" fontId="2" fillId="0" borderId="3" xfId="0" applyNumberFormat="1" applyFont="1" applyBorder="1"/>
    <xf numFmtId="49" fontId="2" fillId="0" borderId="3" xfId="0" applyNumberFormat="1" applyFont="1" applyBorder="1" applyAlignment="1">
      <alignment horizontal="right" vertical="center"/>
    </xf>
    <xf numFmtId="49" fontId="2" fillId="3" borderId="3" xfId="0" applyNumberFormat="1" applyFont="1" applyFill="1" applyBorder="1"/>
    <xf numFmtId="49" fontId="2" fillId="0" borderId="3" xfId="0" applyNumberFormat="1" applyFont="1" applyBorder="1" applyAlignment="1">
      <alignment wrapText="1"/>
    </xf>
    <xf numFmtId="49" fontId="3" fillId="0" borderId="3" xfId="0" applyNumberFormat="1" applyFont="1" applyBorder="1"/>
    <xf numFmtId="49" fontId="2" fillId="0" borderId="3" xfId="0" quotePrefix="1" applyNumberFormat="1" applyFont="1" applyBorder="1"/>
    <xf numFmtId="49" fontId="2" fillId="0" borderId="7" xfId="0" quotePrefix="1" applyNumberFormat="1" applyFont="1" applyBorder="1"/>
    <xf numFmtId="1" fontId="2" fillId="0" borderId="3" xfId="0" applyNumberFormat="1" applyFont="1" applyBorder="1" applyAlignment="1">
      <alignment horizontal="right" vertical="center"/>
    </xf>
    <xf numFmtId="1" fontId="2" fillId="0" borderId="3" xfId="0" applyNumberFormat="1" applyFont="1" applyBorder="1"/>
    <xf numFmtId="164" fontId="4" fillId="0" borderId="3" xfId="1" applyNumberFormat="1" applyFont="1" applyBorder="1"/>
    <xf numFmtId="49" fontId="22" fillId="0" borderId="3" xfId="0" applyNumberFormat="1" applyFont="1" applyBorder="1"/>
    <xf numFmtId="49" fontId="22" fillId="0" borderId="0" xfId="0" applyNumberFormat="1" applyFont="1"/>
    <xf numFmtId="0" fontId="22" fillId="0" borderId="8" xfId="0" applyFont="1" applyBorder="1"/>
    <xf numFmtId="49" fontId="23" fillId="0" borderId="3" xfId="0" applyNumberFormat="1" applyFont="1" applyBorder="1"/>
    <xf numFmtId="49" fontId="3" fillId="0" borderId="0" xfId="0" applyNumberFormat="1" applyFont="1" applyAlignment="1">
      <alignment vertical="top" wrapText="1"/>
    </xf>
    <xf numFmtId="49" fontId="2" fillId="2" borderId="3" xfId="0" quotePrefix="1" applyNumberFormat="1" applyFont="1" applyFill="1" applyBorder="1"/>
    <xf numFmtId="49" fontId="2" fillId="4" borderId="3" xfId="0" quotePrefix="1" applyNumberFormat="1" applyFont="1" applyFill="1" applyBorder="1"/>
    <xf numFmtId="49" fontId="3" fillId="0" borderId="6" xfId="0" applyNumberFormat="1" applyFont="1" applyBorder="1" applyAlignment="1">
      <alignment vertical="center"/>
    </xf>
    <xf numFmtId="0" fontId="12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top" wrapText="1"/>
    </xf>
    <xf numFmtId="164" fontId="2" fillId="0" borderId="0" xfId="1" applyNumberFormat="1" applyFont="1" applyAlignment="1">
      <alignment horizontal="left" wrapText="1"/>
    </xf>
    <xf numFmtId="164" fontId="2" fillId="0" borderId="0" xfId="1" applyNumberFormat="1" applyFont="1" applyAlignment="1">
      <alignment horizontal="left" vertical="top" wrapText="1"/>
    </xf>
    <xf numFmtId="0" fontId="5" fillId="0" borderId="7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49" fontId="2" fillId="0" borderId="7" xfId="0" applyNumberFormat="1" applyFont="1" applyBorder="1" applyAlignment="1">
      <alignment horizontal="left"/>
    </xf>
    <xf numFmtId="49" fontId="2" fillId="0" borderId="8" xfId="0" applyNumberFormat="1" applyFont="1" applyBorder="1" applyAlignment="1">
      <alignment horizontal="left"/>
    </xf>
    <xf numFmtId="49" fontId="5" fillId="0" borderId="7" xfId="0" applyNumberFormat="1" applyFont="1" applyBorder="1" applyAlignment="1">
      <alignment horizontal="left"/>
    </xf>
    <xf numFmtId="49" fontId="5" fillId="0" borderId="2" xfId="0" applyNumberFormat="1" applyFont="1" applyBorder="1" applyAlignment="1">
      <alignment horizontal="left"/>
    </xf>
    <xf numFmtId="49" fontId="5" fillId="0" borderId="8" xfId="0" applyNumberFormat="1" applyFont="1" applyBorder="1" applyAlignment="1">
      <alignment horizontal="left"/>
    </xf>
    <xf numFmtId="49" fontId="3" fillId="0" borderId="4" xfId="0" applyNumberFormat="1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left" vertical="top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1" defaultTableStyle="TableStyleMedium2" defaultPivotStyle="PivotStyleLight16">
    <tableStyle name="Invisible" pivot="0" table="0" count="0" xr9:uid="{CD82874C-0997-4FA1-A975-9518E8A5514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CE853-6905-4A90-B42F-AA753C407D28}">
  <sheetPr>
    <pageSetUpPr fitToPage="1"/>
  </sheetPr>
  <dimension ref="A1:N80"/>
  <sheetViews>
    <sheetView tabSelected="1" zoomScaleNormal="100" workbookViewId="0"/>
  </sheetViews>
  <sheetFormatPr defaultColWidth="9.1796875" defaultRowHeight="15.5" x14ac:dyDescent="0.35"/>
  <cols>
    <col min="1" max="1" width="3.54296875" style="2" customWidth="1"/>
    <col min="2" max="2" width="52.81640625" style="2" customWidth="1"/>
    <col min="3" max="3" width="9.453125" style="30" bestFit="1" customWidth="1"/>
    <col min="4" max="4" width="6.453125" style="3" customWidth="1"/>
    <col min="5" max="5" width="11.453125" style="30" bestFit="1" customWidth="1"/>
    <col min="6" max="6" width="6.453125" style="3" customWidth="1"/>
    <col min="7" max="7" width="11.453125" style="30" bestFit="1" customWidth="1"/>
    <col min="8" max="8" width="5.81640625" style="3" customWidth="1"/>
    <col min="9" max="10" width="9.1796875" style="2"/>
    <col min="11" max="11" width="11.1796875" style="2" customWidth="1"/>
    <col min="12" max="13" width="9.1796875" style="2"/>
    <col min="14" max="14" width="12.90625" style="2" customWidth="1"/>
    <col min="15" max="16384" width="9.1796875" style="2"/>
  </cols>
  <sheetData>
    <row r="1" spans="1:12" x14ac:dyDescent="0.35">
      <c r="A1" s="9" t="s">
        <v>218</v>
      </c>
    </row>
    <row r="2" spans="1:12" x14ac:dyDescent="0.35">
      <c r="B2" s="9" t="s">
        <v>0</v>
      </c>
    </row>
    <row r="3" spans="1:12" x14ac:dyDescent="0.35">
      <c r="B3" s="9" t="s">
        <v>1</v>
      </c>
      <c r="G3" s="34" t="s">
        <v>2</v>
      </c>
    </row>
    <row r="4" spans="1:12" x14ac:dyDescent="0.35">
      <c r="C4" s="30" t="s">
        <v>3</v>
      </c>
      <c r="D4" s="4"/>
      <c r="E4" s="30" t="s">
        <v>3</v>
      </c>
      <c r="F4" s="4"/>
      <c r="G4" s="31" t="s">
        <v>4</v>
      </c>
    </row>
    <row r="5" spans="1:12" x14ac:dyDescent="0.35">
      <c r="B5" s="2" t="s">
        <v>5</v>
      </c>
      <c r="E5" s="30">
        <v>175</v>
      </c>
      <c r="F5" s="5" t="s">
        <v>6</v>
      </c>
    </row>
    <row r="6" spans="1:12" x14ac:dyDescent="0.35">
      <c r="B6" s="2" t="s">
        <v>7</v>
      </c>
      <c r="C6" s="30">
        <v>948</v>
      </c>
      <c r="F6" s="5" t="s">
        <v>8</v>
      </c>
    </row>
    <row r="7" spans="1:12" x14ac:dyDescent="0.35">
      <c r="B7" s="2" t="s">
        <v>9</v>
      </c>
      <c r="C7" s="32">
        <v>25</v>
      </c>
      <c r="E7" s="32">
        <f>C6-C7</f>
        <v>923</v>
      </c>
      <c r="F7" s="5" t="s">
        <v>10</v>
      </c>
    </row>
    <row r="8" spans="1:12" x14ac:dyDescent="0.35">
      <c r="E8" s="30">
        <f>E5+E7</f>
        <v>1098</v>
      </c>
      <c r="F8" s="5"/>
    </row>
    <row r="9" spans="1:12" x14ac:dyDescent="0.35">
      <c r="B9" s="2" t="s">
        <v>11</v>
      </c>
      <c r="E9" s="32">
        <v>41</v>
      </c>
      <c r="F9" s="5" t="s">
        <v>12</v>
      </c>
    </row>
    <row r="10" spans="1:12" x14ac:dyDescent="0.35">
      <c r="D10" s="5"/>
      <c r="E10" s="30">
        <f>E8+E9</f>
        <v>1139</v>
      </c>
      <c r="F10" s="5"/>
    </row>
    <row r="11" spans="1:12" x14ac:dyDescent="0.35">
      <c r="B11" s="2" t="s">
        <v>13</v>
      </c>
      <c r="D11" s="5"/>
      <c r="E11" s="32">
        <v>160</v>
      </c>
      <c r="F11" s="5" t="s">
        <v>14</v>
      </c>
    </row>
    <row r="12" spans="1:12" x14ac:dyDescent="0.35">
      <c r="B12" s="2" t="s">
        <v>15</v>
      </c>
      <c r="D12" s="5"/>
      <c r="E12" s="30">
        <f>E10-E11</f>
        <v>979</v>
      </c>
      <c r="F12" s="5"/>
    </row>
    <row r="13" spans="1:12" x14ac:dyDescent="0.35">
      <c r="D13" s="5"/>
      <c r="F13" s="5"/>
    </row>
    <row r="14" spans="1:12" x14ac:dyDescent="0.35">
      <c r="B14" s="2" t="s">
        <v>16</v>
      </c>
      <c r="D14" s="5"/>
      <c r="F14" s="5"/>
      <c r="G14" s="75" t="s">
        <v>17</v>
      </c>
      <c r="H14" s="75"/>
      <c r="I14" s="75"/>
      <c r="J14" s="75"/>
      <c r="K14" s="75"/>
      <c r="L14" s="75"/>
    </row>
    <row r="15" spans="1:12" x14ac:dyDescent="0.35">
      <c r="B15" s="2" t="s">
        <v>18</v>
      </c>
      <c r="C15" s="30">
        <v>92</v>
      </c>
      <c r="D15" s="5" t="s">
        <v>19</v>
      </c>
      <c r="F15" s="5"/>
      <c r="G15" s="75"/>
      <c r="H15" s="75"/>
      <c r="I15" s="75"/>
      <c r="J15" s="75"/>
      <c r="K15" s="75"/>
      <c r="L15" s="75"/>
    </row>
    <row r="16" spans="1:12" x14ac:dyDescent="0.35">
      <c r="B16" s="2" t="s">
        <v>20</v>
      </c>
      <c r="C16" s="32">
        <f>360*50%</f>
        <v>180</v>
      </c>
      <c r="D16" s="8">
        <v>1</v>
      </c>
      <c r="E16" s="32">
        <f>C15+C16</f>
        <v>272</v>
      </c>
      <c r="F16" s="5"/>
    </row>
    <row r="17" spans="2:12" x14ac:dyDescent="0.35">
      <c r="B17" s="2" t="s">
        <v>21</v>
      </c>
      <c r="D17" s="8"/>
      <c r="E17" s="30">
        <f>E12+E16</f>
        <v>1251</v>
      </c>
      <c r="F17" s="5"/>
    </row>
    <row r="18" spans="2:12" x14ac:dyDescent="0.35">
      <c r="D18" s="8"/>
      <c r="F18" s="5"/>
    </row>
    <row r="19" spans="2:12" x14ac:dyDescent="0.35">
      <c r="B19" s="2" t="s">
        <v>22</v>
      </c>
      <c r="D19" s="8"/>
      <c r="F19" s="5"/>
      <c r="G19" s="76" t="s">
        <v>23</v>
      </c>
      <c r="H19" s="76"/>
      <c r="I19" s="76"/>
      <c r="J19" s="76"/>
      <c r="K19" s="76"/>
      <c r="L19" s="76"/>
    </row>
    <row r="20" spans="2:12" x14ac:dyDescent="0.35">
      <c r="B20" s="6" t="s">
        <v>24</v>
      </c>
      <c r="C20" s="30">
        <f>360*20%</f>
        <v>72</v>
      </c>
      <c r="D20" s="8">
        <v>1</v>
      </c>
      <c r="F20" s="5"/>
      <c r="G20" s="76"/>
      <c r="H20" s="76"/>
      <c r="I20" s="76"/>
      <c r="J20" s="76"/>
      <c r="K20" s="76"/>
      <c r="L20" s="76"/>
    </row>
    <row r="21" spans="2:12" x14ac:dyDescent="0.35">
      <c r="B21" s="2" t="s">
        <v>25</v>
      </c>
      <c r="C21" s="30">
        <v>132</v>
      </c>
      <c r="D21" s="8" t="s">
        <v>26</v>
      </c>
      <c r="F21" s="5"/>
      <c r="G21" s="76"/>
      <c r="H21" s="76"/>
      <c r="I21" s="76"/>
      <c r="J21" s="76"/>
      <c r="K21" s="76"/>
      <c r="L21" s="76"/>
    </row>
    <row r="22" spans="2:12" ht="15.65" customHeight="1" x14ac:dyDescent="0.35">
      <c r="B22" s="2" t="s">
        <v>27</v>
      </c>
      <c r="C22" s="30">
        <f>65*80%</f>
        <v>52</v>
      </c>
      <c r="D22" s="8" t="s">
        <v>28</v>
      </c>
      <c r="F22" s="5"/>
      <c r="H22" s="41"/>
      <c r="I22" s="41"/>
      <c r="J22" s="41"/>
      <c r="K22" s="41"/>
      <c r="L22" s="41"/>
    </row>
    <row r="23" spans="2:12" x14ac:dyDescent="0.35">
      <c r="B23" s="2" t="s">
        <v>29</v>
      </c>
      <c r="C23" s="30">
        <f>(255/15*12)*75%</f>
        <v>153</v>
      </c>
      <c r="D23" s="8">
        <v>1</v>
      </c>
      <c r="F23" s="5"/>
      <c r="G23" s="41"/>
      <c r="H23" s="41"/>
      <c r="I23" s="41"/>
      <c r="J23" s="41"/>
      <c r="K23" s="41"/>
      <c r="L23" s="41"/>
    </row>
    <row r="24" spans="2:12" x14ac:dyDescent="0.35">
      <c r="B24" s="2" t="s">
        <v>30</v>
      </c>
      <c r="C24" s="30">
        <f>40*60%</f>
        <v>24</v>
      </c>
      <c r="D24" s="8">
        <v>1</v>
      </c>
      <c r="F24" s="5"/>
      <c r="G24" s="41"/>
      <c r="H24" s="41"/>
      <c r="I24" s="41"/>
      <c r="J24" s="41"/>
      <c r="K24" s="41"/>
      <c r="L24" s="41"/>
    </row>
    <row r="25" spans="2:12" x14ac:dyDescent="0.35">
      <c r="B25" s="2" t="s">
        <v>31</v>
      </c>
      <c r="C25" s="30">
        <f>25+5</f>
        <v>30</v>
      </c>
      <c r="D25" s="8">
        <v>1</v>
      </c>
      <c r="F25" s="5"/>
      <c r="G25" s="41"/>
      <c r="H25" s="41"/>
      <c r="I25" s="41"/>
      <c r="J25" s="41"/>
      <c r="K25" s="41"/>
      <c r="L25" s="41"/>
    </row>
    <row r="26" spans="2:12" x14ac:dyDescent="0.35">
      <c r="B26" s="2" t="s">
        <v>32</v>
      </c>
      <c r="C26" s="30">
        <v>75</v>
      </c>
      <c r="D26" s="8" t="s">
        <v>33</v>
      </c>
      <c r="F26" s="5"/>
    </row>
    <row r="27" spans="2:12" ht="15.65" customHeight="1" x14ac:dyDescent="0.35">
      <c r="B27" s="2" t="s">
        <v>34</v>
      </c>
      <c r="C27" s="32">
        <f>(650-175)*20%</f>
        <v>95</v>
      </c>
      <c r="D27" s="8">
        <v>1</v>
      </c>
      <c r="E27" s="32">
        <f>SUM(C20:C27)</f>
        <v>633</v>
      </c>
      <c r="F27" s="5"/>
      <c r="G27" s="75" t="s">
        <v>35</v>
      </c>
      <c r="H27" s="75"/>
      <c r="I27" s="75"/>
      <c r="J27" s="75"/>
      <c r="K27" s="75"/>
    </row>
    <row r="28" spans="2:12" x14ac:dyDescent="0.35">
      <c r="D28" s="5"/>
      <c r="E28" s="30">
        <f>E17+E27</f>
        <v>1884</v>
      </c>
      <c r="F28" s="5"/>
      <c r="G28" s="75"/>
      <c r="H28" s="75"/>
      <c r="I28" s="75"/>
      <c r="J28" s="75"/>
      <c r="K28" s="75"/>
    </row>
    <row r="29" spans="2:12" x14ac:dyDescent="0.35">
      <c r="B29" s="2" t="s">
        <v>36</v>
      </c>
      <c r="D29" s="5"/>
      <c r="E29" s="32">
        <v>168</v>
      </c>
      <c r="F29" s="5" t="s">
        <v>37</v>
      </c>
    </row>
    <row r="30" spans="2:12" x14ac:dyDescent="0.35">
      <c r="E30" s="30">
        <f>E28+E29</f>
        <v>2052</v>
      </c>
      <c r="F30" s="5"/>
    </row>
    <row r="31" spans="2:12" x14ac:dyDescent="0.35">
      <c r="B31" s="2" t="s">
        <v>38</v>
      </c>
      <c r="E31" s="32">
        <v>157</v>
      </c>
      <c r="F31" s="5" t="s">
        <v>39</v>
      </c>
    </row>
    <row r="32" spans="2:12" x14ac:dyDescent="0.35">
      <c r="B32" s="2" t="s">
        <v>40</v>
      </c>
      <c r="E32" s="30">
        <f>E30-E31</f>
        <v>1895</v>
      </c>
      <c r="F32" s="5"/>
    </row>
    <row r="33" spans="1:13" x14ac:dyDescent="0.35">
      <c r="B33" s="2" t="s">
        <v>41</v>
      </c>
      <c r="E33" s="32">
        <f>E34-E32</f>
        <v>55</v>
      </c>
      <c r="F33" s="8">
        <v>1</v>
      </c>
      <c r="G33" s="75" t="s">
        <v>42</v>
      </c>
      <c r="H33" s="75"/>
      <c r="I33" s="75"/>
      <c r="J33" s="75"/>
      <c r="K33" s="75"/>
    </row>
    <row r="34" spans="1:13" x14ac:dyDescent="0.35">
      <c r="B34" s="2" t="s">
        <v>43</v>
      </c>
      <c r="E34" s="32">
        <v>1950</v>
      </c>
      <c r="G34" s="75"/>
      <c r="H34" s="75"/>
      <c r="I34" s="75"/>
      <c r="J34" s="75"/>
      <c r="K34" s="75"/>
    </row>
    <row r="35" spans="1:13" x14ac:dyDescent="0.35">
      <c r="B35" s="9" t="s">
        <v>44</v>
      </c>
    </row>
    <row r="36" spans="1:13" x14ac:dyDescent="0.35">
      <c r="A36" s="9" t="s">
        <v>219</v>
      </c>
    </row>
    <row r="37" spans="1:13" x14ac:dyDescent="0.35">
      <c r="B37" s="9" t="s">
        <v>45</v>
      </c>
      <c r="H37" s="5"/>
      <c r="I37" s="9" t="s">
        <v>2</v>
      </c>
    </row>
    <row r="38" spans="1:13" x14ac:dyDescent="0.35">
      <c r="C38" s="30" t="s">
        <v>3</v>
      </c>
      <c r="D38" s="4"/>
      <c r="E38" s="30" t="s">
        <v>3</v>
      </c>
      <c r="F38" s="7"/>
      <c r="G38" s="30" t="s">
        <v>3</v>
      </c>
      <c r="H38" s="5"/>
      <c r="I38" s="5" t="s">
        <v>46</v>
      </c>
    </row>
    <row r="39" spans="1:13" ht="15.65" customHeight="1" x14ac:dyDescent="0.35">
      <c r="B39" s="2" t="s">
        <v>47</v>
      </c>
      <c r="F39" s="5"/>
      <c r="G39" s="30">
        <v>3100</v>
      </c>
      <c r="H39" s="5" t="s">
        <v>48</v>
      </c>
      <c r="I39" s="74" t="s">
        <v>49</v>
      </c>
      <c r="J39" s="74"/>
      <c r="K39" s="74"/>
      <c r="L39" s="74"/>
      <c r="M39" s="74"/>
    </row>
    <row r="40" spans="1:13" x14ac:dyDescent="0.35">
      <c r="B40" s="2" t="s">
        <v>50</v>
      </c>
      <c r="F40" s="5"/>
      <c r="H40" s="5"/>
      <c r="I40" s="74"/>
      <c r="J40" s="74"/>
      <c r="K40" s="74"/>
      <c r="L40" s="74"/>
      <c r="M40" s="74"/>
    </row>
    <row r="41" spans="1:13" x14ac:dyDescent="0.35">
      <c r="B41" s="2" t="s">
        <v>51</v>
      </c>
      <c r="E41" s="30">
        <v>160</v>
      </c>
      <c r="F41" s="5" t="s">
        <v>52</v>
      </c>
      <c r="H41" s="5"/>
      <c r="I41" s="74"/>
      <c r="J41" s="74"/>
      <c r="K41" s="74"/>
      <c r="L41" s="74"/>
      <c r="M41" s="74"/>
    </row>
    <row r="42" spans="1:13" ht="15.65" customHeight="1" x14ac:dyDescent="0.35">
      <c r="B42" s="2" t="s">
        <v>53</v>
      </c>
      <c r="E42" s="32">
        <v>1950</v>
      </c>
      <c r="F42" s="8" t="s">
        <v>54</v>
      </c>
      <c r="H42" s="5"/>
      <c r="I42" s="73" t="s">
        <v>55</v>
      </c>
      <c r="J42" s="73"/>
      <c r="K42" s="73"/>
      <c r="L42" s="73"/>
      <c r="M42" s="73"/>
    </row>
    <row r="43" spans="1:13" x14ac:dyDescent="0.35">
      <c r="E43" s="30">
        <f>E41+E42</f>
        <v>2110</v>
      </c>
      <c r="F43" s="5"/>
      <c r="H43" s="5"/>
      <c r="I43" s="73"/>
      <c r="J43" s="73"/>
      <c r="K43" s="73"/>
      <c r="L43" s="73"/>
      <c r="M43" s="73"/>
    </row>
    <row r="44" spans="1:13" x14ac:dyDescent="0.35">
      <c r="B44" s="2" t="s">
        <v>56</v>
      </c>
      <c r="C44" s="30">
        <v>105</v>
      </c>
      <c r="F44" s="5" t="s">
        <v>57</v>
      </c>
      <c r="H44" s="5"/>
      <c r="I44" s="73"/>
      <c r="J44" s="73"/>
      <c r="K44" s="73"/>
      <c r="L44" s="73"/>
      <c r="M44" s="73"/>
    </row>
    <row r="45" spans="1:13" x14ac:dyDescent="0.35">
      <c r="B45" s="2" t="s">
        <v>58</v>
      </c>
      <c r="C45" s="32">
        <v>22</v>
      </c>
      <c r="E45" s="32">
        <f>C44-C45</f>
        <v>83</v>
      </c>
      <c r="F45" s="5" t="s">
        <v>59</v>
      </c>
      <c r="H45" s="5"/>
      <c r="I45" s="73"/>
      <c r="J45" s="73"/>
      <c r="K45" s="73"/>
      <c r="L45" s="73"/>
      <c r="M45" s="73"/>
    </row>
    <row r="46" spans="1:13" x14ac:dyDescent="0.35">
      <c r="E46" s="30">
        <f>E43+E45</f>
        <v>2193</v>
      </c>
      <c r="F46" s="5"/>
      <c r="H46" s="5"/>
    </row>
    <row r="47" spans="1:13" x14ac:dyDescent="0.35">
      <c r="B47" s="2" t="s">
        <v>60</v>
      </c>
      <c r="E47" s="32">
        <v>161</v>
      </c>
      <c r="F47" s="5" t="s">
        <v>61</v>
      </c>
      <c r="H47" s="5"/>
    </row>
    <row r="48" spans="1:13" x14ac:dyDescent="0.35">
      <c r="E48" s="30">
        <f>E46-E47</f>
        <v>2032</v>
      </c>
      <c r="F48" s="5"/>
      <c r="H48" s="5"/>
    </row>
    <row r="49" spans="2:8" x14ac:dyDescent="0.35">
      <c r="B49" s="2" t="s">
        <v>62</v>
      </c>
      <c r="C49" s="30">
        <f>360*15%</f>
        <v>54</v>
      </c>
      <c r="F49" s="8">
        <v>1</v>
      </c>
      <c r="H49" s="5"/>
    </row>
    <row r="50" spans="2:8" x14ac:dyDescent="0.35">
      <c r="B50" s="2" t="s">
        <v>63</v>
      </c>
      <c r="C50" s="32">
        <v>22</v>
      </c>
      <c r="E50" s="32">
        <f>C49+C50</f>
        <v>76</v>
      </c>
      <c r="F50" s="8">
        <v>1</v>
      </c>
      <c r="H50" s="5"/>
    </row>
    <row r="51" spans="2:8" x14ac:dyDescent="0.35">
      <c r="B51" s="2" t="s">
        <v>64</v>
      </c>
      <c r="F51" s="5"/>
      <c r="G51" s="32">
        <f>E48+E50</f>
        <v>2108</v>
      </c>
      <c r="H51" s="5"/>
    </row>
    <row r="52" spans="2:8" x14ac:dyDescent="0.35">
      <c r="B52" s="2" t="s">
        <v>65</v>
      </c>
      <c r="F52" s="5"/>
      <c r="G52" s="30">
        <f>G39-G51</f>
        <v>992</v>
      </c>
      <c r="H52" s="5"/>
    </row>
    <row r="53" spans="2:8" x14ac:dyDescent="0.35">
      <c r="B53" s="2" t="s">
        <v>66</v>
      </c>
      <c r="F53" s="5"/>
      <c r="G53" s="32">
        <f>E33</f>
        <v>55</v>
      </c>
      <c r="H53" s="8">
        <v>1</v>
      </c>
    </row>
    <row r="54" spans="2:8" x14ac:dyDescent="0.35">
      <c r="F54" s="5"/>
      <c r="G54" s="30">
        <f>G52+G53</f>
        <v>1047</v>
      </c>
      <c r="H54" s="5"/>
    </row>
    <row r="55" spans="2:8" x14ac:dyDescent="0.35">
      <c r="B55" s="2" t="s">
        <v>67</v>
      </c>
      <c r="F55" s="5"/>
      <c r="H55" s="5"/>
    </row>
    <row r="56" spans="2:8" x14ac:dyDescent="0.35">
      <c r="B56" s="2" t="s">
        <v>68</v>
      </c>
      <c r="E56" s="30">
        <f>360*15%</f>
        <v>54</v>
      </c>
      <c r="F56" s="8">
        <v>1</v>
      </c>
      <c r="H56" s="5"/>
    </row>
    <row r="57" spans="2:8" x14ac:dyDescent="0.35">
      <c r="B57" s="2" t="s">
        <v>69</v>
      </c>
      <c r="E57" s="30">
        <f>65*20%</f>
        <v>13</v>
      </c>
      <c r="F57" s="8" t="s">
        <v>70</v>
      </c>
      <c r="H57" s="5"/>
    </row>
    <row r="58" spans="2:8" x14ac:dyDescent="0.35">
      <c r="B58" s="2" t="s">
        <v>71</v>
      </c>
      <c r="E58" s="30">
        <f>(255/15*12)*25%</f>
        <v>51</v>
      </c>
      <c r="F58" s="8">
        <v>1</v>
      </c>
      <c r="H58" s="5"/>
    </row>
    <row r="59" spans="2:8" x14ac:dyDescent="0.35">
      <c r="B59" s="2" t="s">
        <v>72</v>
      </c>
      <c r="E59" s="30">
        <v>325</v>
      </c>
      <c r="F59" s="8" t="s">
        <v>73</v>
      </c>
      <c r="H59" s="5"/>
    </row>
    <row r="60" spans="2:8" x14ac:dyDescent="0.35">
      <c r="B60" s="2" t="s">
        <v>74</v>
      </c>
      <c r="E60" s="30">
        <f>400*10%</f>
        <v>40</v>
      </c>
      <c r="F60" s="8">
        <v>1</v>
      </c>
      <c r="H60" s="5"/>
    </row>
    <row r="61" spans="2:8" x14ac:dyDescent="0.35">
      <c r="B61" s="2" t="s">
        <v>75</v>
      </c>
      <c r="E61" s="30">
        <v>10</v>
      </c>
      <c r="F61" s="8" t="s">
        <v>73</v>
      </c>
      <c r="H61" s="5"/>
    </row>
    <row r="62" spans="2:8" x14ac:dyDescent="0.35">
      <c r="B62" s="2" t="s">
        <v>76</v>
      </c>
      <c r="E62" s="30">
        <f>40*40%</f>
        <v>16</v>
      </c>
      <c r="F62" s="8">
        <v>1</v>
      </c>
      <c r="H62" s="5"/>
    </row>
    <row r="63" spans="2:8" x14ac:dyDescent="0.35">
      <c r="B63" s="2" t="s">
        <v>77</v>
      </c>
      <c r="E63" s="32">
        <v>265</v>
      </c>
      <c r="F63" s="5" t="s">
        <v>78</v>
      </c>
      <c r="G63" s="32">
        <f>SUM(E56:E63)</f>
        <v>774</v>
      </c>
      <c r="H63" s="5"/>
    </row>
    <row r="64" spans="2:8" x14ac:dyDescent="0.35">
      <c r="F64" s="5"/>
      <c r="G64" s="30">
        <f>G54-G63</f>
        <v>273</v>
      </c>
      <c r="H64" s="5"/>
    </row>
    <row r="65" spans="1:14" ht="15.65" customHeight="1" x14ac:dyDescent="0.35">
      <c r="B65" s="2" t="s">
        <v>79</v>
      </c>
      <c r="F65" s="5"/>
      <c r="H65" s="5"/>
      <c r="I65" s="73" t="s">
        <v>226</v>
      </c>
      <c r="J65" s="73"/>
      <c r="K65" s="73"/>
      <c r="L65" s="73"/>
      <c r="M65" s="73"/>
      <c r="N65" s="73"/>
    </row>
    <row r="66" spans="1:14" ht="15.65" customHeight="1" x14ac:dyDescent="0.35">
      <c r="B66" s="2" t="s">
        <v>80</v>
      </c>
      <c r="G66" s="32">
        <v>5</v>
      </c>
      <c r="H66" s="8">
        <v>1</v>
      </c>
      <c r="I66" s="73"/>
      <c r="J66" s="73"/>
      <c r="K66" s="73"/>
      <c r="L66" s="73"/>
      <c r="M66" s="73"/>
      <c r="N66" s="73"/>
    </row>
    <row r="67" spans="1:14" ht="15.65" customHeight="1" x14ac:dyDescent="0.35">
      <c r="B67" s="2" t="s">
        <v>81</v>
      </c>
      <c r="F67" s="5"/>
      <c r="G67" s="33">
        <f>G64+G66</f>
        <v>278</v>
      </c>
      <c r="H67" s="5"/>
      <c r="I67" s="73"/>
      <c r="J67" s="73"/>
      <c r="K67" s="73"/>
      <c r="L67" s="73"/>
      <c r="M67" s="73"/>
      <c r="N67" s="73"/>
    </row>
    <row r="68" spans="1:14" x14ac:dyDescent="0.35">
      <c r="F68" s="5"/>
      <c r="H68" s="5"/>
      <c r="I68" s="73"/>
      <c r="J68" s="73"/>
      <c r="K68" s="73"/>
      <c r="L68" s="73"/>
      <c r="M68" s="73"/>
      <c r="N68" s="73"/>
    </row>
    <row r="69" spans="1:14" x14ac:dyDescent="0.35">
      <c r="B69" s="2" t="s">
        <v>44</v>
      </c>
      <c r="F69" s="5"/>
      <c r="H69" s="5"/>
      <c r="I69" s="73"/>
      <c r="J69" s="73"/>
      <c r="K69" s="73"/>
      <c r="L69" s="73"/>
      <c r="M69" s="73"/>
      <c r="N69" s="73"/>
    </row>
    <row r="70" spans="1:14" x14ac:dyDescent="0.35">
      <c r="F70" s="5"/>
      <c r="H70" s="5"/>
    </row>
    <row r="71" spans="1:14" x14ac:dyDescent="0.35">
      <c r="A71" s="9" t="s">
        <v>220</v>
      </c>
      <c r="F71" s="5"/>
      <c r="H71" s="5"/>
      <c r="I71" s="9" t="s">
        <v>2</v>
      </c>
    </row>
    <row r="72" spans="1:14" x14ac:dyDescent="0.35">
      <c r="B72" s="9"/>
      <c r="F72" s="5"/>
      <c r="H72" s="5"/>
      <c r="I72" s="5" t="s">
        <v>82</v>
      </c>
    </row>
    <row r="73" spans="1:14" x14ac:dyDescent="0.35">
      <c r="B73" s="1" t="s">
        <v>221</v>
      </c>
      <c r="D73" s="2"/>
      <c r="F73" s="2"/>
    </row>
    <row r="74" spans="1:14" x14ac:dyDescent="0.35">
      <c r="B74" s="2" t="s">
        <v>222</v>
      </c>
      <c r="D74" s="2"/>
      <c r="F74" s="2"/>
    </row>
    <row r="75" spans="1:14" x14ac:dyDescent="0.35">
      <c r="B75" s="2" t="s">
        <v>223</v>
      </c>
    </row>
    <row r="76" spans="1:14" x14ac:dyDescent="0.35">
      <c r="B76" s="5"/>
    </row>
    <row r="77" spans="1:14" x14ac:dyDescent="0.35">
      <c r="B77" s="3"/>
    </row>
    <row r="80" spans="1:14" x14ac:dyDescent="0.35">
      <c r="B80" s="5"/>
    </row>
  </sheetData>
  <mergeCells count="7">
    <mergeCell ref="I65:N69"/>
    <mergeCell ref="I42:M45"/>
    <mergeCell ref="I39:M41"/>
    <mergeCell ref="G14:L15"/>
    <mergeCell ref="G19:L21"/>
    <mergeCell ref="G27:K28"/>
    <mergeCell ref="G33:K34"/>
  </mergeCells>
  <printOptions gridLines="1"/>
  <pageMargins left="0.70866141732283472" right="0.70866141732283472" top="0.74803149606299213" bottom="0.74803149606299213" header="0.31496062992125984" footer="0.31496062992125984"/>
  <pageSetup paperSize="9" scale="84" fitToHeight="0" orientation="landscape" r:id="rId1"/>
  <rowBreaks count="2" manualBreakCount="2">
    <brk id="35" max="16383" man="1"/>
    <brk id="7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7CE3D-2A66-433D-A6E2-431D472D7492}">
  <sheetPr>
    <pageSetUpPr fitToPage="1"/>
  </sheetPr>
  <dimension ref="A1:J34"/>
  <sheetViews>
    <sheetView zoomScaleNormal="100" workbookViewId="0"/>
  </sheetViews>
  <sheetFormatPr defaultRowHeight="22" customHeight="1" x14ac:dyDescent="0.35"/>
  <cols>
    <col min="1" max="1" width="43.54296875" bestFit="1" customWidth="1"/>
    <col min="2" max="2" width="8.453125" bestFit="1" customWidth="1"/>
    <col min="3" max="3" width="6.54296875" bestFit="1" customWidth="1"/>
    <col min="4" max="4" width="10.81640625" bestFit="1" customWidth="1"/>
    <col min="5" max="5" width="37.1796875" bestFit="1" customWidth="1"/>
    <col min="6" max="6" width="7.453125" bestFit="1" customWidth="1"/>
    <col min="7" max="7" width="20.1796875" bestFit="1" customWidth="1"/>
    <col min="8" max="10" width="12.81640625" customWidth="1"/>
  </cols>
  <sheetData>
    <row r="1" spans="1:10" ht="22" customHeight="1" x14ac:dyDescent="0.35">
      <c r="A1" s="10" t="s">
        <v>224</v>
      </c>
      <c r="B1" s="13"/>
      <c r="C1" s="13"/>
      <c r="D1" s="13"/>
      <c r="F1" s="13"/>
      <c r="G1" s="13"/>
      <c r="H1" s="13"/>
      <c r="I1" s="34" t="s">
        <v>2</v>
      </c>
      <c r="J1" s="13"/>
    </row>
    <row r="2" spans="1:10" ht="22" customHeight="1" x14ac:dyDescent="0.35">
      <c r="A2" s="10" t="s">
        <v>83</v>
      </c>
      <c r="B2" s="13"/>
      <c r="C2" s="13"/>
      <c r="D2" s="13"/>
      <c r="F2" s="13"/>
      <c r="G2" s="13"/>
      <c r="H2" s="13"/>
      <c r="I2" s="61" t="s">
        <v>84</v>
      </c>
      <c r="J2" s="13"/>
    </row>
    <row r="3" spans="1:10" ht="22" customHeight="1" x14ac:dyDescent="0.35">
      <c r="A3" s="10"/>
      <c r="B3" s="13"/>
      <c r="C3" s="13"/>
      <c r="D3" s="13"/>
      <c r="E3" s="13"/>
      <c r="F3" s="13"/>
      <c r="G3" s="13"/>
      <c r="H3" s="13"/>
      <c r="I3" s="13"/>
      <c r="J3" s="13"/>
    </row>
    <row r="4" spans="1:10" ht="22" customHeight="1" x14ac:dyDescent="0.35">
      <c r="A4" s="10" t="s">
        <v>85</v>
      </c>
      <c r="B4" s="10"/>
      <c r="C4" s="13"/>
      <c r="D4" s="10"/>
      <c r="E4" s="10" t="s">
        <v>86</v>
      </c>
      <c r="F4" s="13"/>
      <c r="G4" s="13"/>
      <c r="H4" s="13"/>
      <c r="I4" s="13"/>
      <c r="J4" s="13"/>
    </row>
    <row r="5" spans="1:10" ht="22" customHeight="1" x14ac:dyDescent="0.35">
      <c r="A5" s="11" t="s">
        <v>87</v>
      </c>
      <c r="B5" s="21">
        <v>800</v>
      </c>
      <c r="C5" s="13"/>
      <c r="D5" s="11"/>
      <c r="E5" s="11" t="s">
        <v>88</v>
      </c>
      <c r="F5" s="16">
        <v>400</v>
      </c>
      <c r="G5" s="17"/>
      <c r="H5" s="13"/>
      <c r="I5" s="13"/>
      <c r="J5" s="13"/>
    </row>
    <row r="6" spans="1:10" ht="22" customHeight="1" x14ac:dyDescent="0.35">
      <c r="A6" s="14" t="s">
        <v>89</v>
      </c>
      <c r="B6" s="18">
        <v>10</v>
      </c>
      <c r="C6" s="17"/>
      <c r="D6" s="11"/>
      <c r="E6" s="11" t="s">
        <v>90</v>
      </c>
      <c r="F6" s="18">
        <v>15</v>
      </c>
      <c r="G6" s="17"/>
      <c r="H6" s="13"/>
      <c r="I6" s="13"/>
      <c r="J6" s="13"/>
    </row>
    <row r="7" spans="1:10" ht="22" customHeight="1" x14ac:dyDescent="0.35">
      <c r="A7" s="11" t="s">
        <v>91</v>
      </c>
      <c r="B7" s="20">
        <f>B5*2</f>
        <v>1600</v>
      </c>
      <c r="C7" s="13"/>
      <c r="D7" s="11"/>
      <c r="E7" s="13"/>
      <c r="F7" s="13"/>
      <c r="G7" s="13"/>
      <c r="H7" s="13"/>
      <c r="I7" s="13"/>
      <c r="J7" s="13"/>
    </row>
    <row r="8" spans="1:10" ht="22" customHeight="1" x14ac:dyDescent="0.35">
      <c r="A8" s="11" t="s">
        <v>92</v>
      </c>
      <c r="B8" s="18">
        <v>7</v>
      </c>
      <c r="C8" s="17"/>
      <c r="D8" s="13"/>
      <c r="E8" s="10" t="s">
        <v>93</v>
      </c>
      <c r="F8" s="13"/>
      <c r="G8" s="13"/>
      <c r="H8" s="13"/>
      <c r="I8" s="13"/>
      <c r="J8" s="13"/>
    </row>
    <row r="9" spans="1:10" ht="22" customHeight="1" x14ac:dyDescent="0.35">
      <c r="A9" s="11"/>
      <c r="B9" s="13"/>
      <c r="C9" s="13"/>
      <c r="D9" s="13"/>
      <c r="E9" s="11" t="s">
        <v>94</v>
      </c>
      <c r="F9" s="18">
        <v>4</v>
      </c>
      <c r="G9" s="11" t="s">
        <v>95</v>
      </c>
      <c r="H9" s="13"/>
      <c r="I9" s="13"/>
      <c r="J9" s="13"/>
    </row>
    <row r="10" spans="1:10" ht="22" customHeight="1" x14ac:dyDescent="0.35">
      <c r="A10" s="11" t="s">
        <v>96</v>
      </c>
      <c r="B10" s="23">
        <v>6</v>
      </c>
      <c r="C10" s="13"/>
      <c r="D10" s="13"/>
      <c r="E10" s="11" t="s">
        <v>97</v>
      </c>
      <c r="F10" s="18">
        <v>4.5</v>
      </c>
      <c r="G10" s="11" t="s">
        <v>95</v>
      </c>
      <c r="H10" s="13"/>
      <c r="I10" s="13"/>
      <c r="J10" s="13"/>
    </row>
    <row r="11" spans="1:10" ht="22" customHeight="1" x14ac:dyDescent="0.35">
      <c r="C11" s="11"/>
      <c r="D11" s="11"/>
      <c r="E11" s="13"/>
      <c r="F11" s="13"/>
      <c r="G11" s="13"/>
      <c r="H11" s="13"/>
      <c r="I11" s="13"/>
      <c r="J11" s="13"/>
    </row>
    <row r="12" spans="1:10" ht="22" customHeight="1" x14ac:dyDescent="0.35">
      <c r="A12" s="13"/>
      <c r="B12" s="13"/>
      <c r="C12" s="13"/>
      <c r="D12" s="13"/>
      <c r="E12" s="13"/>
      <c r="F12" s="13"/>
      <c r="G12" s="13"/>
      <c r="H12" s="13"/>
      <c r="I12" s="13"/>
      <c r="J12" s="13"/>
    </row>
    <row r="13" spans="1:10" ht="22" customHeight="1" x14ac:dyDescent="0.35">
      <c r="A13" s="10" t="s">
        <v>98</v>
      </c>
      <c r="B13" s="11"/>
      <c r="C13" s="11"/>
      <c r="D13" s="11"/>
      <c r="E13" s="11"/>
      <c r="F13" s="11"/>
      <c r="G13" s="11"/>
      <c r="H13" s="11"/>
      <c r="I13" s="11"/>
      <c r="J13" s="11"/>
    </row>
    <row r="14" spans="1:10" ht="22" customHeight="1" x14ac:dyDescent="0.35">
      <c r="B14" s="77" t="s">
        <v>99</v>
      </c>
      <c r="C14" s="78"/>
      <c r="D14" s="79"/>
      <c r="E14" s="77" t="s">
        <v>100</v>
      </c>
      <c r="F14" s="78"/>
      <c r="G14" s="79"/>
      <c r="H14" s="77" t="s">
        <v>101</v>
      </c>
      <c r="I14" s="78"/>
      <c r="J14" s="79"/>
    </row>
    <row r="15" spans="1:10" ht="22" customHeight="1" x14ac:dyDescent="0.35">
      <c r="A15" s="10"/>
      <c r="B15" s="10" t="s">
        <v>102</v>
      </c>
      <c r="C15" s="10" t="s">
        <v>103</v>
      </c>
      <c r="D15" s="10" t="s">
        <v>104</v>
      </c>
      <c r="E15" s="10" t="s">
        <v>102</v>
      </c>
      <c r="F15" s="10" t="s">
        <v>103</v>
      </c>
      <c r="G15" s="10" t="s">
        <v>104</v>
      </c>
      <c r="H15" s="10" t="s">
        <v>102</v>
      </c>
      <c r="I15" s="10" t="s">
        <v>103</v>
      </c>
      <c r="J15" s="10" t="s">
        <v>104</v>
      </c>
    </row>
    <row r="16" spans="1:10" ht="22" customHeight="1" x14ac:dyDescent="0.35">
      <c r="A16" s="16" t="s">
        <v>105</v>
      </c>
      <c r="B16" s="20">
        <f>B5</f>
        <v>800</v>
      </c>
      <c r="C16" s="23">
        <f>B6</f>
        <v>10</v>
      </c>
      <c r="D16" s="23">
        <f>B16*C16</f>
        <v>8000</v>
      </c>
      <c r="E16" s="11"/>
      <c r="F16" s="11"/>
      <c r="G16" s="11"/>
      <c r="H16" s="20">
        <f>B16</f>
        <v>800</v>
      </c>
      <c r="I16" s="15">
        <f t="shared" ref="I16:J16" si="0">C16</f>
        <v>10</v>
      </c>
      <c r="J16" s="25">
        <f t="shared" si="0"/>
        <v>8000</v>
      </c>
    </row>
    <row r="17" spans="1:10" ht="22" customHeight="1" x14ac:dyDescent="0.35">
      <c r="A17" s="16" t="s">
        <v>106</v>
      </c>
      <c r="B17" s="20">
        <f>B7</f>
        <v>1600</v>
      </c>
      <c r="C17" s="23">
        <f>B8</f>
        <v>7</v>
      </c>
      <c r="D17" s="23">
        <f>B17*C17</f>
        <v>11200</v>
      </c>
      <c r="E17" s="11"/>
      <c r="F17" s="11"/>
      <c r="G17" s="11"/>
      <c r="H17" s="20">
        <f>H16+B17</f>
        <v>2400</v>
      </c>
      <c r="I17" s="11"/>
      <c r="J17" s="25">
        <f>J16+D17</f>
        <v>19200</v>
      </c>
    </row>
    <row r="18" spans="1:10" ht="22" customHeight="1" x14ac:dyDescent="0.35">
      <c r="A18" s="16" t="s">
        <v>86</v>
      </c>
      <c r="B18" s="11"/>
      <c r="C18" s="23"/>
      <c r="D18" s="23">
        <f>F5*F6</f>
        <v>6000</v>
      </c>
      <c r="E18" s="11"/>
      <c r="F18" s="11"/>
      <c r="G18" s="11"/>
      <c r="H18" s="20">
        <f>H17</f>
        <v>2400</v>
      </c>
      <c r="I18" s="11"/>
      <c r="J18" s="25">
        <f>J17+D18</f>
        <v>25200</v>
      </c>
    </row>
    <row r="19" spans="1:10" ht="22" customHeight="1" x14ac:dyDescent="0.35">
      <c r="A19" s="16" t="s">
        <v>107</v>
      </c>
      <c r="B19" s="11"/>
      <c r="C19" s="23"/>
      <c r="D19" s="23">
        <f>J18*0.1</f>
        <v>2520</v>
      </c>
      <c r="E19" s="11"/>
      <c r="F19" s="11"/>
      <c r="G19" s="11"/>
      <c r="H19" s="20">
        <f>H18</f>
        <v>2400</v>
      </c>
      <c r="I19" s="11"/>
      <c r="J19" s="25">
        <f>J18+D19</f>
        <v>27720</v>
      </c>
    </row>
    <row r="20" spans="1:10" ht="22" customHeight="1" x14ac:dyDescent="0.35">
      <c r="A20" s="16" t="s">
        <v>93</v>
      </c>
      <c r="B20" s="11"/>
      <c r="C20" s="23"/>
      <c r="D20" s="23">
        <f>IF(H17&gt;2300,F5*F9,F5*F10)</f>
        <v>1600</v>
      </c>
      <c r="E20" s="11"/>
      <c r="F20" s="11"/>
      <c r="G20" s="11"/>
      <c r="H20" s="20">
        <f>H19</f>
        <v>2400</v>
      </c>
      <c r="I20" s="11"/>
      <c r="J20" s="25">
        <f>J19+D20</f>
        <v>29320</v>
      </c>
    </row>
    <row r="21" spans="1:10" ht="22" customHeight="1" x14ac:dyDescent="0.35">
      <c r="A21" s="16" t="s">
        <v>108</v>
      </c>
      <c r="B21" s="11"/>
      <c r="C21" s="11"/>
      <c r="D21" s="11"/>
      <c r="E21" s="20">
        <f>H20*0.1</f>
        <v>240</v>
      </c>
      <c r="F21" s="23">
        <f>B10</f>
        <v>6</v>
      </c>
      <c r="G21" s="23">
        <f>E21*F21</f>
        <v>1440</v>
      </c>
      <c r="H21" s="20">
        <f>H20-E21</f>
        <v>2160</v>
      </c>
      <c r="I21" s="11"/>
      <c r="J21" s="25">
        <f>J20-G21</f>
        <v>27880</v>
      </c>
    </row>
    <row r="22" spans="1:10" ht="22" customHeight="1" x14ac:dyDescent="0.35">
      <c r="A22" s="16" t="s">
        <v>109</v>
      </c>
      <c r="B22" s="17"/>
      <c r="C22" s="11"/>
      <c r="D22" s="11"/>
      <c r="E22" s="22">
        <v>450</v>
      </c>
      <c r="F22" s="11"/>
      <c r="G22" s="24">
        <v>3940</v>
      </c>
      <c r="H22" s="20">
        <f>H21-E22</f>
        <v>1710</v>
      </c>
      <c r="I22" s="23">
        <f>J22/H22</f>
        <v>14</v>
      </c>
      <c r="J22" s="25">
        <f>J21-G22</f>
        <v>23940</v>
      </c>
    </row>
    <row r="23" spans="1:10" ht="22" customHeight="1" x14ac:dyDescent="0.35">
      <c r="A23" s="16" t="s">
        <v>110</v>
      </c>
      <c r="B23" s="11"/>
      <c r="C23" s="11"/>
      <c r="D23" s="11"/>
      <c r="E23" s="22">
        <v>1500</v>
      </c>
      <c r="F23" s="23">
        <f>I22</f>
        <v>14</v>
      </c>
      <c r="G23" s="23">
        <f>E23*F23</f>
        <v>21000</v>
      </c>
      <c r="H23" s="20">
        <f>H22-E23</f>
        <v>210</v>
      </c>
      <c r="I23" s="23">
        <f>J23/H23</f>
        <v>14</v>
      </c>
      <c r="J23" s="25">
        <f>J22-G23</f>
        <v>2940</v>
      </c>
    </row>
    <row r="24" spans="1:10" ht="22" customHeight="1" x14ac:dyDescent="0.35">
      <c r="A24" s="16" t="s">
        <v>111</v>
      </c>
      <c r="B24" s="11"/>
      <c r="C24" s="11"/>
      <c r="D24" s="11"/>
      <c r="E24" s="20">
        <f>H23</f>
        <v>210</v>
      </c>
      <c r="F24" s="23">
        <f>I23</f>
        <v>14</v>
      </c>
      <c r="G24" s="23">
        <f>E24*F24</f>
        <v>2940</v>
      </c>
      <c r="H24" s="20">
        <f>H23-E24</f>
        <v>0</v>
      </c>
      <c r="I24" s="11"/>
      <c r="J24" s="19">
        <f>J23-G24</f>
        <v>0</v>
      </c>
    </row>
    <row r="25" spans="1:10" ht="22" customHeight="1" x14ac:dyDescent="0.35">
      <c r="A25" s="11"/>
      <c r="B25" s="11"/>
      <c r="C25" s="11"/>
      <c r="D25" s="11"/>
      <c r="E25" s="11"/>
      <c r="F25" s="11"/>
      <c r="G25" s="11"/>
      <c r="H25" s="11"/>
      <c r="I25" s="11"/>
      <c r="J25" s="11"/>
    </row>
    <row r="26" spans="1:10" ht="22" customHeight="1" x14ac:dyDescent="0.35">
      <c r="A26" s="11"/>
      <c r="B26" s="11"/>
      <c r="C26" s="11"/>
      <c r="D26" s="11"/>
      <c r="E26" s="11"/>
      <c r="F26" s="11"/>
      <c r="G26" s="11"/>
      <c r="H26" s="11"/>
      <c r="I26" s="11"/>
      <c r="J26" s="11"/>
    </row>
    <row r="27" spans="1:10" ht="22" customHeight="1" x14ac:dyDescent="0.35">
      <c r="A27" s="10" t="s">
        <v>112</v>
      </c>
      <c r="B27" s="11"/>
      <c r="C27" s="11"/>
      <c r="D27" s="11"/>
      <c r="E27" s="11"/>
      <c r="F27" s="11"/>
      <c r="G27" s="11"/>
      <c r="H27" s="11"/>
      <c r="I27" s="11"/>
      <c r="J27" s="11"/>
    </row>
    <row r="28" spans="1:10" ht="22" customHeight="1" x14ac:dyDescent="0.35">
      <c r="B28" s="77" t="s">
        <v>99</v>
      </c>
      <c r="C28" s="78"/>
      <c r="D28" s="79"/>
      <c r="E28" s="77" t="s">
        <v>100</v>
      </c>
      <c r="F28" s="78"/>
      <c r="G28" s="79"/>
      <c r="H28" s="77" t="s">
        <v>101</v>
      </c>
      <c r="I28" s="78"/>
      <c r="J28" s="79"/>
    </row>
    <row r="29" spans="1:10" ht="22" customHeight="1" x14ac:dyDescent="0.35">
      <c r="A29" s="10"/>
      <c r="B29" s="10" t="s">
        <v>102</v>
      </c>
      <c r="C29" s="10" t="s">
        <v>103</v>
      </c>
      <c r="D29" s="10" t="s">
        <v>104</v>
      </c>
      <c r="E29" s="10" t="s">
        <v>102</v>
      </c>
      <c r="F29" s="10" t="s">
        <v>103</v>
      </c>
      <c r="G29" s="10" t="s">
        <v>104</v>
      </c>
      <c r="H29" s="10" t="s">
        <v>102</v>
      </c>
      <c r="I29" s="10" t="s">
        <v>103</v>
      </c>
      <c r="J29" s="10" t="s">
        <v>104</v>
      </c>
    </row>
    <row r="30" spans="1:10" ht="22" customHeight="1" x14ac:dyDescent="0.35">
      <c r="A30" s="16" t="s">
        <v>113</v>
      </c>
      <c r="B30" s="11">
        <f>E24</f>
        <v>210</v>
      </c>
      <c r="C30" s="15">
        <f t="shared" ref="C30:D30" si="1">F24</f>
        <v>14</v>
      </c>
      <c r="D30" s="23">
        <f t="shared" si="1"/>
        <v>2940</v>
      </c>
      <c r="E30" s="11"/>
      <c r="F30" s="11"/>
      <c r="G30" s="11"/>
      <c r="H30" s="11">
        <f>B30</f>
        <v>210</v>
      </c>
      <c r="I30" s="15">
        <f t="shared" ref="I30:J30" si="2">C30</f>
        <v>14</v>
      </c>
      <c r="J30" s="23">
        <f t="shared" si="2"/>
        <v>2940</v>
      </c>
    </row>
    <row r="31" spans="1:10" ht="22" customHeight="1" x14ac:dyDescent="0.35">
      <c r="A31" s="16" t="s">
        <v>114</v>
      </c>
      <c r="B31" s="11"/>
      <c r="C31" s="11"/>
      <c r="D31" s="11"/>
      <c r="E31" s="11">
        <f>H30</f>
        <v>210</v>
      </c>
      <c r="F31" s="23">
        <f>B10</f>
        <v>6</v>
      </c>
      <c r="G31" s="23">
        <f>E31*F31</f>
        <v>1260</v>
      </c>
      <c r="H31" s="11">
        <f>H30-E31</f>
        <v>0</v>
      </c>
      <c r="I31" s="11"/>
      <c r="J31" s="23">
        <f>J30-G31</f>
        <v>1680</v>
      </c>
    </row>
    <row r="32" spans="1:10" ht="22" customHeight="1" x14ac:dyDescent="0.35">
      <c r="A32" s="16" t="s">
        <v>115</v>
      </c>
      <c r="B32" s="11"/>
      <c r="C32" s="11"/>
      <c r="D32" s="11"/>
      <c r="E32" s="11"/>
      <c r="F32" s="11"/>
      <c r="G32" s="23">
        <f>J31</f>
        <v>1680</v>
      </c>
      <c r="H32" s="11"/>
      <c r="I32" s="11"/>
      <c r="J32" s="23">
        <f>J31-G32</f>
        <v>0</v>
      </c>
    </row>
    <row r="34" spans="1:1" ht="22" customHeight="1" x14ac:dyDescent="0.35">
      <c r="A34" s="16" t="s">
        <v>116</v>
      </c>
    </row>
  </sheetData>
  <mergeCells count="6">
    <mergeCell ref="B14:D14"/>
    <mergeCell ref="E14:G14"/>
    <mergeCell ref="H14:J14"/>
    <mergeCell ref="B28:D28"/>
    <mergeCell ref="E28:G28"/>
    <mergeCell ref="H28:J28"/>
  </mergeCells>
  <printOptions headings="1" gridLines="1"/>
  <pageMargins left="0.70866141732283472" right="0.70866141732283472" top="0.74803149606299213" bottom="0.74803149606299213" header="0.31496062992125984" footer="0.31496062992125984"/>
  <pageSetup paperSize="9" scale="64" orientation="landscape" r:id="rId1"/>
  <ignoredErrors>
    <ignoredError sqref="I22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270A0-310B-488E-BCD0-D74D0ECA9812}">
  <sheetPr>
    <pageSetUpPr fitToPage="1"/>
  </sheetPr>
  <dimension ref="A1:N32"/>
  <sheetViews>
    <sheetView showFormulas="1" zoomScaleNormal="100" workbookViewId="0"/>
  </sheetViews>
  <sheetFormatPr defaultColWidth="8.7265625" defaultRowHeight="24" customHeight="1" x14ac:dyDescent="0.35"/>
  <cols>
    <col min="1" max="1" width="22.81640625" style="63" customWidth="1"/>
    <col min="2" max="2" width="4.453125" style="63" bestFit="1" customWidth="1"/>
    <col min="3" max="3" width="3.1796875" style="63" customWidth="1"/>
    <col min="4" max="4" width="15.26953125" style="63" customWidth="1"/>
    <col min="5" max="5" width="1.81640625" style="63" customWidth="1"/>
    <col min="6" max="6" width="18.54296875" style="63" customWidth="1"/>
    <col min="7" max="7" width="4" style="63" bestFit="1" customWidth="1"/>
    <col min="8" max="8" width="10.1796875" style="63" bestFit="1" customWidth="1"/>
    <col min="9" max="9" width="1.453125" style="63" customWidth="1"/>
    <col min="10" max="10" width="7.453125" style="63" bestFit="1" customWidth="1"/>
    <col min="11" max="11" width="5.1796875" style="63" bestFit="1" customWidth="1"/>
    <col min="12" max="12" width="7.7265625" style="63" bestFit="1" customWidth="1"/>
    <col min="13" max="13" width="1.54296875" style="50" bestFit="1" customWidth="1"/>
    <col min="14" max="14" width="7.54296875" style="63" customWidth="1"/>
    <col min="15" max="16384" width="8.7265625" style="63"/>
  </cols>
  <sheetData>
    <row r="1" spans="1:12" ht="24" customHeight="1" x14ac:dyDescent="0.35">
      <c r="A1" s="51" t="s">
        <v>117</v>
      </c>
      <c r="B1" s="62"/>
      <c r="C1" s="62"/>
      <c r="D1" s="62"/>
      <c r="E1" s="62"/>
      <c r="F1" s="62"/>
      <c r="G1" s="62"/>
      <c r="H1" s="62"/>
      <c r="I1" s="62"/>
      <c r="J1" s="62"/>
      <c r="K1" s="80" t="s">
        <v>2</v>
      </c>
      <c r="L1" s="81"/>
    </row>
    <row r="2" spans="1:12" ht="24" customHeight="1" x14ac:dyDescent="0.35">
      <c r="A2" s="51" t="s">
        <v>83</v>
      </c>
      <c r="B2" s="62"/>
      <c r="C2" s="62"/>
      <c r="D2" s="62"/>
      <c r="E2" s="62"/>
      <c r="F2" s="62"/>
      <c r="G2" s="62"/>
      <c r="H2" s="62"/>
      <c r="I2" s="62"/>
      <c r="J2" s="62"/>
      <c r="K2" s="56" t="s">
        <v>118</v>
      </c>
      <c r="L2" s="64"/>
    </row>
    <row r="3" spans="1:12" ht="24" customHeight="1" x14ac:dyDescent="0.35">
      <c r="A3" s="51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</row>
    <row r="4" spans="1:12" ht="24" customHeight="1" x14ac:dyDescent="0.35">
      <c r="A4" s="51" t="s">
        <v>85</v>
      </c>
      <c r="B4" s="51"/>
      <c r="C4" s="62"/>
      <c r="D4" s="51"/>
      <c r="E4" s="51"/>
      <c r="F4" s="51" t="s">
        <v>86</v>
      </c>
      <c r="G4" s="62"/>
      <c r="H4" s="62"/>
      <c r="I4" s="62"/>
      <c r="J4" s="62"/>
      <c r="K4" s="62"/>
      <c r="L4" s="62"/>
    </row>
    <row r="5" spans="1:12" ht="24" customHeight="1" x14ac:dyDescent="0.35">
      <c r="A5" s="52" t="s">
        <v>87</v>
      </c>
      <c r="B5" s="53">
        <v>800</v>
      </c>
      <c r="C5" s="62"/>
      <c r="D5" s="52"/>
      <c r="E5" s="52"/>
      <c r="F5" s="52" t="s">
        <v>88</v>
      </c>
      <c r="G5" s="54">
        <v>400</v>
      </c>
      <c r="H5" s="65"/>
      <c r="I5" s="65"/>
      <c r="J5" s="62"/>
      <c r="K5" s="62"/>
      <c r="L5" s="62"/>
    </row>
    <row r="6" spans="1:12" ht="24" customHeight="1" x14ac:dyDescent="0.35">
      <c r="A6" s="55" t="s">
        <v>89</v>
      </c>
      <c r="B6" s="54">
        <v>10</v>
      </c>
      <c r="C6" s="65"/>
      <c r="D6" s="52"/>
      <c r="E6" s="52"/>
      <c r="F6" s="52" t="s">
        <v>90</v>
      </c>
      <c r="G6" s="54">
        <v>15</v>
      </c>
      <c r="H6" s="65"/>
      <c r="I6" s="65"/>
      <c r="J6" s="62"/>
      <c r="K6" s="62"/>
      <c r="L6" s="62"/>
    </row>
    <row r="7" spans="1:12" ht="24" customHeight="1" x14ac:dyDescent="0.35">
      <c r="A7" s="52" t="s">
        <v>91</v>
      </c>
      <c r="B7" s="67" t="s">
        <v>119</v>
      </c>
      <c r="C7" s="4">
        <v>1</v>
      </c>
      <c r="D7" s="52"/>
      <c r="E7" s="52"/>
      <c r="F7" s="62"/>
      <c r="G7" s="62"/>
      <c r="H7" s="62"/>
      <c r="I7" s="62"/>
      <c r="J7" s="62"/>
      <c r="K7" s="62"/>
      <c r="L7" s="62"/>
    </row>
    <row r="8" spans="1:12" ht="24" customHeight="1" x14ac:dyDescent="0.35">
      <c r="A8" s="52" t="s">
        <v>92</v>
      </c>
      <c r="B8" s="54">
        <v>7</v>
      </c>
      <c r="C8" s="65"/>
      <c r="D8" s="62"/>
      <c r="E8" s="62"/>
      <c r="F8" s="51" t="s">
        <v>93</v>
      </c>
      <c r="G8" s="62"/>
      <c r="H8" s="62"/>
      <c r="I8" s="62"/>
      <c r="J8" s="62"/>
      <c r="K8" s="62"/>
      <c r="L8" s="62"/>
    </row>
    <row r="9" spans="1:12" ht="24" customHeight="1" x14ac:dyDescent="0.35">
      <c r="A9" s="52"/>
      <c r="B9" s="62"/>
      <c r="C9" s="62"/>
      <c r="D9" s="62"/>
      <c r="E9" s="62"/>
      <c r="F9" s="52" t="s">
        <v>120</v>
      </c>
      <c r="G9" s="54">
        <v>4</v>
      </c>
      <c r="H9" s="52" t="s">
        <v>95</v>
      </c>
      <c r="I9" s="52"/>
      <c r="J9" s="62"/>
      <c r="K9" s="62"/>
      <c r="L9" s="62"/>
    </row>
    <row r="10" spans="1:12" ht="24" customHeight="1" x14ac:dyDescent="0.35">
      <c r="A10" s="52" t="s">
        <v>96</v>
      </c>
      <c r="B10" s="52">
        <v>6</v>
      </c>
      <c r="C10" s="62"/>
      <c r="D10" s="62"/>
      <c r="E10" s="62"/>
      <c r="F10" s="52" t="s">
        <v>121</v>
      </c>
      <c r="G10" s="54">
        <v>4.5</v>
      </c>
      <c r="H10" s="52" t="s">
        <v>95</v>
      </c>
      <c r="I10" s="52"/>
      <c r="J10" s="62"/>
      <c r="K10" s="62"/>
      <c r="L10" s="62"/>
    </row>
    <row r="11" spans="1:12" ht="24" customHeight="1" x14ac:dyDescent="0.35">
      <c r="A11" s="51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</row>
    <row r="12" spans="1:12" ht="24" customHeight="1" x14ac:dyDescent="0.35">
      <c r="A12" s="51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</row>
    <row r="13" spans="1:12" ht="24" customHeight="1" x14ac:dyDescent="0.35">
      <c r="A13" s="51" t="s">
        <v>98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</row>
    <row r="14" spans="1:12" ht="24" customHeight="1" x14ac:dyDescent="0.35">
      <c r="A14" s="62"/>
      <c r="B14" s="82" t="s">
        <v>99</v>
      </c>
      <c r="C14" s="83"/>
      <c r="D14" s="84"/>
      <c r="E14" s="51"/>
      <c r="F14" s="82" t="s">
        <v>100</v>
      </c>
      <c r="G14" s="83"/>
      <c r="H14" s="84"/>
      <c r="I14" s="51"/>
      <c r="J14" s="82" t="s">
        <v>101</v>
      </c>
      <c r="K14" s="83"/>
      <c r="L14" s="84"/>
    </row>
    <row r="15" spans="1:12" ht="24" customHeight="1" x14ac:dyDescent="0.35">
      <c r="A15" s="51"/>
      <c r="B15" s="51" t="s">
        <v>102</v>
      </c>
      <c r="C15" s="51" t="s">
        <v>103</v>
      </c>
      <c r="D15" s="51" t="s">
        <v>104</v>
      </c>
      <c r="E15" s="51"/>
      <c r="F15" s="51" t="s">
        <v>102</v>
      </c>
      <c r="G15" s="51" t="s">
        <v>103</v>
      </c>
      <c r="H15" s="51" t="s">
        <v>104</v>
      </c>
      <c r="I15" s="51"/>
      <c r="J15" s="51" t="s">
        <v>102</v>
      </c>
      <c r="K15" s="51" t="s">
        <v>103</v>
      </c>
      <c r="L15" s="51" t="s">
        <v>104</v>
      </c>
    </row>
    <row r="16" spans="1:12" ht="24" customHeight="1" x14ac:dyDescent="0.35">
      <c r="A16" s="52" t="s">
        <v>105</v>
      </c>
      <c r="B16" s="67" t="s">
        <v>122</v>
      </c>
      <c r="C16" s="67" t="s">
        <v>123</v>
      </c>
      <c r="D16" s="67" t="s">
        <v>124</v>
      </c>
      <c r="E16" s="56">
        <v>1</v>
      </c>
      <c r="F16" s="52"/>
      <c r="G16" s="52"/>
      <c r="H16" s="52"/>
      <c r="I16" s="52"/>
      <c r="J16" s="57" t="s">
        <v>125</v>
      </c>
      <c r="K16" s="57" t="s">
        <v>126</v>
      </c>
      <c r="L16" s="58" t="s">
        <v>127</v>
      </c>
    </row>
    <row r="17" spans="1:14" ht="24" customHeight="1" x14ac:dyDescent="0.35">
      <c r="A17" s="52" t="s">
        <v>106</v>
      </c>
      <c r="B17" s="67" t="s">
        <v>128</v>
      </c>
      <c r="C17" s="67" t="s">
        <v>129</v>
      </c>
      <c r="D17" s="67" t="s">
        <v>130</v>
      </c>
      <c r="E17" s="56">
        <v>1</v>
      </c>
      <c r="F17" s="52"/>
      <c r="G17" s="52"/>
      <c r="H17" s="52"/>
      <c r="I17" s="52"/>
      <c r="J17" s="57" t="s">
        <v>131</v>
      </c>
      <c r="K17" s="52"/>
      <c r="L17" s="58" t="s">
        <v>132</v>
      </c>
      <c r="M17" s="69"/>
    </row>
    <row r="18" spans="1:14" ht="24" customHeight="1" x14ac:dyDescent="0.35">
      <c r="A18" s="52" t="s">
        <v>86</v>
      </c>
      <c r="B18" s="52"/>
      <c r="C18" s="52"/>
      <c r="D18" s="67" t="s">
        <v>133</v>
      </c>
      <c r="E18" s="85" t="s">
        <v>151</v>
      </c>
      <c r="F18" s="52"/>
      <c r="G18" s="52"/>
      <c r="H18" s="52"/>
      <c r="I18" s="52"/>
      <c r="J18" s="57" t="s">
        <v>134</v>
      </c>
      <c r="K18" s="52"/>
      <c r="L18" s="58" t="s">
        <v>135</v>
      </c>
      <c r="M18" s="69"/>
    </row>
    <row r="19" spans="1:14" ht="24" customHeight="1" x14ac:dyDescent="0.35">
      <c r="A19" s="52" t="s">
        <v>107</v>
      </c>
      <c r="B19" s="52"/>
      <c r="C19" s="52"/>
      <c r="D19" s="67" t="s">
        <v>136</v>
      </c>
      <c r="E19" s="86"/>
      <c r="F19" s="52"/>
      <c r="G19" s="52"/>
      <c r="H19" s="52"/>
      <c r="I19" s="52"/>
      <c r="J19" s="57" t="s">
        <v>137</v>
      </c>
      <c r="K19" s="52"/>
      <c r="L19" s="58" t="s">
        <v>138</v>
      </c>
      <c r="M19" s="69"/>
    </row>
    <row r="20" spans="1:14" ht="24" customHeight="1" x14ac:dyDescent="0.35">
      <c r="A20" s="52" t="s">
        <v>93</v>
      </c>
      <c r="B20" s="52"/>
      <c r="C20" s="52"/>
      <c r="D20" s="67" t="s">
        <v>139</v>
      </c>
      <c r="E20" s="56">
        <v>1</v>
      </c>
      <c r="F20" s="52"/>
      <c r="G20" s="52"/>
      <c r="H20" s="52"/>
      <c r="I20" s="52"/>
      <c r="J20" s="57" t="s">
        <v>140</v>
      </c>
      <c r="K20" s="52"/>
      <c r="L20" s="58" t="s">
        <v>141</v>
      </c>
      <c r="M20" s="69"/>
    </row>
    <row r="21" spans="1:14" ht="24" customHeight="1" x14ac:dyDescent="0.35">
      <c r="A21" s="52" t="s">
        <v>108</v>
      </c>
      <c r="B21" s="52"/>
      <c r="C21" s="52"/>
      <c r="D21" s="52"/>
      <c r="E21" s="52"/>
      <c r="F21" s="67" t="s">
        <v>142</v>
      </c>
      <c r="G21" s="67" t="s">
        <v>143</v>
      </c>
      <c r="H21" s="67" t="s">
        <v>144</v>
      </c>
      <c r="I21" s="4">
        <v>1</v>
      </c>
      <c r="J21" s="57" t="s">
        <v>145</v>
      </c>
      <c r="K21" s="52"/>
      <c r="L21" s="58" t="s">
        <v>146</v>
      </c>
      <c r="M21" s="69"/>
    </row>
    <row r="22" spans="1:14" ht="24" customHeight="1" x14ac:dyDescent="0.35">
      <c r="A22" s="52" t="s">
        <v>147</v>
      </c>
      <c r="B22" s="52"/>
      <c r="C22" s="52"/>
      <c r="D22" s="52"/>
      <c r="E22" s="52"/>
      <c r="F22" s="52">
        <v>450</v>
      </c>
      <c r="G22" s="52"/>
      <c r="H22" s="52">
        <v>3940</v>
      </c>
      <c r="I22" s="52"/>
      <c r="J22" s="57" t="s">
        <v>148</v>
      </c>
      <c r="K22" s="67" t="s">
        <v>149</v>
      </c>
      <c r="L22" s="58" t="s">
        <v>150</v>
      </c>
      <c r="M22" s="69" t="s">
        <v>151</v>
      </c>
      <c r="N22" s="4" t="s">
        <v>152</v>
      </c>
    </row>
    <row r="23" spans="1:14" ht="24" customHeight="1" x14ac:dyDescent="0.35">
      <c r="A23" s="52" t="s">
        <v>110</v>
      </c>
      <c r="B23" s="52"/>
      <c r="C23" s="52"/>
      <c r="D23" s="52"/>
      <c r="E23" s="52"/>
      <c r="F23" s="52">
        <v>1500</v>
      </c>
      <c r="G23" s="68" t="s">
        <v>153</v>
      </c>
      <c r="H23" s="57" t="s">
        <v>154</v>
      </c>
      <c r="I23" s="85" t="s">
        <v>151</v>
      </c>
      <c r="J23" s="57" t="s">
        <v>155</v>
      </c>
      <c r="K23" s="57" t="s">
        <v>156</v>
      </c>
      <c r="L23" s="58" t="s">
        <v>157</v>
      </c>
      <c r="M23" s="69"/>
    </row>
    <row r="24" spans="1:14" ht="24" customHeight="1" x14ac:dyDescent="0.35">
      <c r="A24" s="52" t="s">
        <v>111</v>
      </c>
      <c r="B24" s="52"/>
      <c r="C24" s="52"/>
      <c r="D24" s="52"/>
      <c r="E24" s="52"/>
      <c r="F24" s="68" t="s">
        <v>158</v>
      </c>
      <c r="G24" s="68" t="s">
        <v>153</v>
      </c>
      <c r="H24" s="57" t="s">
        <v>159</v>
      </c>
      <c r="I24" s="86"/>
      <c r="J24" s="57" t="s">
        <v>160</v>
      </c>
      <c r="K24" s="52"/>
      <c r="L24" s="58" t="s">
        <v>161</v>
      </c>
      <c r="M24" s="69">
        <v>1</v>
      </c>
      <c r="N24" s="87" t="s">
        <v>162</v>
      </c>
    </row>
    <row r="25" spans="1:14" ht="24" customHeight="1" x14ac:dyDescent="0.35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62"/>
      <c r="N25" s="87"/>
    </row>
    <row r="26" spans="1:14" ht="24" customHeight="1" x14ac:dyDescent="0.35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N26" s="87"/>
    </row>
    <row r="27" spans="1:14" ht="24" customHeight="1" x14ac:dyDescent="0.35">
      <c r="A27" s="51" t="s">
        <v>112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N27" s="87"/>
    </row>
    <row r="28" spans="1:14" ht="24" customHeight="1" x14ac:dyDescent="0.35">
      <c r="A28" s="62"/>
      <c r="B28" s="82" t="s">
        <v>99</v>
      </c>
      <c r="C28" s="83"/>
      <c r="D28" s="84"/>
      <c r="E28" s="51"/>
      <c r="F28" s="82" t="s">
        <v>100</v>
      </c>
      <c r="G28" s="83"/>
      <c r="H28" s="84"/>
      <c r="I28" s="51"/>
      <c r="J28" s="82" t="s">
        <v>101</v>
      </c>
      <c r="K28" s="83"/>
      <c r="L28" s="84"/>
      <c r="N28" s="66"/>
    </row>
    <row r="29" spans="1:14" ht="24" customHeight="1" x14ac:dyDescent="0.35">
      <c r="A29" s="51"/>
      <c r="B29" s="51" t="s">
        <v>102</v>
      </c>
      <c r="C29" s="51" t="s">
        <v>103</v>
      </c>
      <c r="D29" s="51" t="s">
        <v>104</v>
      </c>
      <c r="E29" s="51"/>
      <c r="F29" s="51" t="s">
        <v>102</v>
      </c>
      <c r="G29" s="51" t="s">
        <v>103</v>
      </c>
      <c r="H29" s="51" t="s">
        <v>104</v>
      </c>
      <c r="I29" s="51"/>
      <c r="J29" s="51" t="s">
        <v>102</v>
      </c>
      <c r="K29" s="51" t="s">
        <v>103</v>
      </c>
      <c r="L29" s="51" t="s">
        <v>104</v>
      </c>
    </row>
    <row r="30" spans="1:14" ht="24" customHeight="1" x14ac:dyDescent="0.35">
      <c r="A30" s="52" t="s">
        <v>113</v>
      </c>
      <c r="B30" s="67" t="s">
        <v>163</v>
      </c>
      <c r="C30" s="67" t="s">
        <v>164</v>
      </c>
      <c r="D30" s="67" t="s">
        <v>165</v>
      </c>
      <c r="E30" s="52"/>
      <c r="F30" s="52"/>
      <c r="G30" s="52"/>
      <c r="H30" s="52"/>
      <c r="I30" s="52"/>
      <c r="J30" s="67" t="s">
        <v>166</v>
      </c>
      <c r="K30" s="67" t="s">
        <v>167</v>
      </c>
      <c r="L30" s="67" t="s">
        <v>168</v>
      </c>
      <c r="M30" s="4">
        <v>1</v>
      </c>
      <c r="N30" s="4" t="s">
        <v>169</v>
      </c>
    </row>
    <row r="31" spans="1:14" ht="24" customHeight="1" x14ac:dyDescent="0.35">
      <c r="A31" s="52" t="s">
        <v>114</v>
      </c>
      <c r="B31" s="52"/>
      <c r="C31" s="52"/>
      <c r="D31" s="52"/>
      <c r="E31" s="52"/>
      <c r="F31" s="67" t="s">
        <v>170</v>
      </c>
      <c r="G31" s="67" t="s">
        <v>143</v>
      </c>
      <c r="H31" s="67" t="s">
        <v>171</v>
      </c>
      <c r="I31" s="52"/>
      <c r="J31" s="67" t="s">
        <v>172</v>
      </c>
      <c r="K31" s="57"/>
      <c r="L31" s="67" t="s">
        <v>173</v>
      </c>
      <c r="M31" s="4">
        <v>1</v>
      </c>
      <c r="N31" s="4" t="s">
        <v>169</v>
      </c>
    </row>
    <row r="32" spans="1:14" ht="24" customHeight="1" x14ac:dyDescent="0.35">
      <c r="A32" s="52" t="s">
        <v>115</v>
      </c>
      <c r="B32" s="52"/>
      <c r="C32" s="52"/>
      <c r="D32" s="52"/>
      <c r="E32" s="52"/>
      <c r="F32" s="52"/>
      <c r="G32" s="52"/>
      <c r="H32" s="67" t="s">
        <v>174</v>
      </c>
      <c r="I32" s="52"/>
      <c r="J32" s="52"/>
      <c r="K32" s="52"/>
      <c r="L32" s="67" t="s">
        <v>175</v>
      </c>
      <c r="M32" s="4">
        <v>1</v>
      </c>
      <c r="N32" s="4" t="s">
        <v>169</v>
      </c>
    </row>
  </sheetData>
  <mergeCells count="10">
    <mergeCell ref="N24:N27"/>
    <mergeCell ref="I23:I24"/>
    <mergeCell ref="K1:L1"/>
    <mergeCell ref="B14:D14"/>
    <mergeCell ref="F14:H14"/>
    <mergeCell ref="J14:L14"/>
    <mergeCell ref="B28:D28"/>
    <mergeCell ref="F28:H28"/>
    <mergeCell ref="J28:L28"/>
    <mergeCell ref="E18:E19"/>
  </mergeCells>
  <printOptions gridLines="1"/>
  <pageMargins left="0.70866141732283472" right="0.70866141732283472" top="0.74803149606299213" bottom="0.74803149606299213" header="0.31496062992125984" footer="0.31496062992125984"/>
  <pageSetup paperSize="9" scale="5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58CED-7954-46CF-8176-3683A052DBD0}">
  <sheetPr>
    <pageSetUpPr fitToPage="1"/>
  </sheetPr>
  <dimension ref="A1:J32"/>
  <sheetViews>
    <sheetView zoomScaleNormal="100" workbookViewId="0"/>
  </sheetViews>
  <sheetFormatPr defaultRowHeight="22" customHeight="1" x14ac:dyDescent="0.35"/>
  <cols>
    <col min="1" max="1" width="43.54296875" bestFit="1" customWidth="1"/>
    <col min="2" max="2" width="8.453125" bestFit="1" customWidth="1"/>
    <col min="3" max="3" width="9" customWidth="1"/>
    <col min="4" max="4" width="12.81640625" customWidth="1"/>
    <col min="5" max="5" width="36.7265625" customWidth="1"/>
    <col min="6" max="6" width="9.1796875" customWidth="1"/>
    <col min="7" max="7" width="20.1796875" bestFit="1" customWidth="1"/>
    <col min="8" max="8" width="12.81640625" customWidth="1"/>
    <col min="9" max="9" width="8.81640625" customWidth="1"/>
    <col min="10" max="10" width="11.1796875" customWidth="1"/>
  </cols>
  <sheetData>
    <row r="1" spans="1:10" ht="22" customHeight="1" x14ac:dyDescent="0.35">
      <c r="A1" s="10" t="s">
        <v>176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22" customHeight="1" x14ac:dyDescent="0.35">
      <c r="A2" s="10" t="s">
        <v>83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ht="22" customHeight="1" x14ac:dyDescent="0.35">
      <c r="A3" s="10"/>
      <c r="B3" s="13"/>
      <c r="C3" s="13"/>
      <c r="D3" s="13"/>
      <c r="E3" s="13"/>
      <c r="F3" s="13"/>
      <c r="G3" s="13"/>
      <c r="H3" s="13"/>
      <c r="I3" s="13"/>
      <c r="J3" s="13"/>
    </row>
    <row r="4" spans="1:10" ht="22" customHeight="1" x14ac:dyDescent="0.35">
      <c r="A4" s="10" t="s">
        <v>85</v>
      </c>
      <c r="B4" s="10"/>
      <c r="C4" s="13"/>
      <c r="D4" s="10"/>
      <c r="E4" s="10" t="s">
        <v>86</v>
      </c>
      <c r="F4" s="13"/>
      <c r="G4" s="13"/>
      <c r="H4" s="13"/>
      <c r="I4" s="13"/>
      <c r="J4" s="13"/>
    </row>
    <row r="5" spans="1:10" ht="22" customHeight="1" x14ac:dyDescent="0.35">
      <c r="A5" s="11" t="s">
        <v>87</v>
      </c>
      <c r="B5" s="59">
        <v>800</v>
      </c>
      <c r="C5" s="13"/>
      <c r="D5" s="11"/>
      <c r="E5" s="11" t="s">
        <v>88</v>
      </c>
      <c r="F5" s="60" t="s">
        <v>177</v>
      </c>
      <c r="G5" s="13"/>
      <c r="H5" s="13"/>
      <c r="I5" s="13"/>
      <c r="J5" s="13"/>
    </row>
    <row r="6" spans="1:10" ht="22" customHeight="1" x14ac:dyDescent="0.35">
      <c r="A6" s="14" t="s">
        <v>89</v>
      </c>
      <c r="B6" s="15" t="s">
        <v>177</v>
      </c>
      <c r="C6" s="13"/>
      <c r="D6" s="11"/>
      <c r="E6" s="11" t="s">
        <v>90</v>
      </c>
      <c r="F6" s="15" t="s">
        <v>177</v>
      </c>
      <c r="G6" s="13"/>
      <c r="H6" s="13"/>
      <c r="I6" s="13"/>
      <c r="J6" s="13"/>
    </row>
    <row r="7" spans="1:10" ht="22" customHeight="1" x14ac:dyDescent="0.35">
      <c r="A7" s="11" t="s">
        <v>178</v>
      </c>
      <c r="B7" s="20" t="s">
        <v>179</v>
      </c>
      <c r="C7" s="13"/>
      <c r="D7" s="11"/>
      <c r="E7" s="13"/>
      <c r="F7" s="13"/>
      <c r="G7" s="13"/>
      <c r="H7" s="13"/>
      <c r="I7" s="13"/>
      <c r="J7" s="13"/>
    </row>
    <row r="8" spans="1:10" ht="22" customHeight="1" x14ac:dyDescent="0.35">
      <c r="A8" s="11" t="s">
        <v>92</v>
      </c>
      <c r="B8" s="15" t="s">
        <v>177</v>
      </c>
      <c r="C8" s="13"/>
      <c r="D8" s="13"/>
      <c r="E8" s="10" t="s">
        <v>93</v>
      </c>
      <c r="F8" s="13"/>
      <c r="G8" s="13"/>
      <c r="H8" s="13"/>
      <c r="I8" s="13"/>
      <c r="J8" s="13"/>
    </row>
    <row r="9" spans="1:10" ht="22" customHeight="1" x14ac:dyDescent="0.35">
      <c r="A9" s="11"/>
      <c r="B9" s="13"/>
      <c r="C9" s="13"/>
      <c r="D9" s="13"/>
      <c r="E9" s="11" t="s">
        <v>120</v>
      </c>
      <c r="F9" s="15" t="s">
        <v>177</v>
      </c>
      <c r="G9" s="11" t="s">
        <v>95</v>
      </c>
      <c r="H9" s="13"/>
      <c r="I9" s="13"/>
      <c r="J9" s="13"/>
    </row>
    <row r="10" spans="1:10" ht="22" customHeight="1" x14ac:dyDescent="0.35">
      <c r="A10" s="11" t="s">
        <v>96</v>
      </c>
      <c r="B10" s="23">
        <v>6</v>
      </c>
      <c r="C10" s="13"/>
      <c r="D10" s="13"/>
      <c r="E10" s="11" t="s">
        <v>121</v>
      </c>
      <c r="F10" s="15" t="s">
        <v>177</v>
      </c>
      <c r="G10" s="11" t="s">
        <v>95</v>
      </c>
      <c r="H10" s="13"/>
      <c r="I10" s="13"/>
      <c r="J10" s="13"/>
    </row>
    <row r="11" spans="1:10" ht="22" customHeight="1" x14ac:dyDescent="0.35">
      <c r="C11" s="11"/>
      <c r="D11" s="11"/>
      <c r="E11" s="13"/>
      <c r="F11" s="13"/>
      <c r="G11" s="13"/>
      <c r="H11" s="13"/>
      <c r="I11" s="13"/>
      <c r="J11" s="13"/>
    </row>
    <row r="12" spans="1:10" ht="22" customHeight="1" x14ac:dyDescent="0.35">
      <c r="A12" s="13"/>
      <c r="B12" s="13"/>
      <c r="C12" s="13"/>
      <c r="D12" s="13"/>
      <c r="E12" s="13"/>
      <c r="F12" s="13"/>
      <c r="G12" s="13"/>
      <c r="H12" s="13"/>
      <c r="I12" s="13"/>
      <c r="J12" s="13"/>
    </row>
    <row r="13" spans="1:10" ht="22" customHeight="1" x14ac:dyDescent="0.35">
      <c r="A13" s="10" t="s">
        <v>98</v>
      </c>
      <c r="B13" s="11"/>
      <c r="C13" s="11"/>
      <c r="D13" s="11"/>
      <c r="E13" s="11"/>
      <c r="F13" s="11"/>
      <c r="G13" s="11"/>
      <c r="H13" s="11"/>
      <c r="I13" s="11"/>
      <c r="J13" s="11"/>
    </row>
    <row r="14" spans="1:10" ht="22" customHeight="1" x14ac:dyDescent="0.35">
      <c r="B14" s="77" t="s">
        <v>99</v>
      </c>
      <c r="C14" s="78"/>
      <c r="D14" s="79"/>
      <c r="E14" s="77" t="s">
        <v>100</v>
      </c>
      <c r="F14" s="78"/>
      <c r="G14" s="79"/>
      <c r="H14" s="77" t="s">
        <v>101</v>
      </c>
      <c r="I14" s="78"/>
      <c r="J14" s="79"/>
    </row>
    <row r="15" spans="1:10" ht="22" customHeight="1" x14ac:dyDescent="0.35">
      <c r="A15" s="10"/>
      <c r="B15" s="10" t="s">
        <v>102</v>
      </c>
      <c r="C15" s="10" t="s">
        <v>103</v>
      </c>
      <c r="D15" s="10" t="s">
        <v>104</v>
      </c>
      <c r="E15" s="10" t="s">
        <v>102</v>
      </c>
      <c r="F15" s="10" t="s">
        <v>103</v>
      </c>
      <c r="G15" s="10" t="s">
        <v>104</v>
      </c>
      <c r="H15" s="10" t="s">
        <v>102</v>
      </c>
      <c r="I15" s="10" t="s">
        <v>103</v>
      </c>
      <c r="J15" s="10" t="s">
        <v>104</v>
      </c>
    </row>
    <row r="16" spans="1:10" ht="22" customHeight="1" x14ac:dyDescent="0.35">
      <c r="A16" s="11" t="s">
        <v>177</v>
      </c>
      <c r="B16" s="20" t="s">
        <v>179</v>
      </c>
      <c r="C16" s="23" t="s">
        <v>179</v>
      </c>
      <c r="D16" s="23" t="s">
        <v>179</v>
      </c>
      <c r="E16" s="11"/>
      <c r="F16" s="11"/>
      <c r="G16" s="11"/>
      <c r="H16" s="20" t="s">
        <v>179</v>
      </c>
      <c r="I16" s="23" t="s">
        <v>179</v>
      </c>
      <c r="J16" s="23" t="s">
        <v>179</v>
      </c>
    </row>
    <row r="17" spans="1:10" ht="22" customHeight="1" x14ac:dyDescent="0.35">
      <c r="A17" s="11" t="s">
        <v>177</v>
      </c>
      <c r="B17" s="20" t="s">
        <v>179</v>
      </c>
      <c r="C17" s="23" t="s">
        <v>179</v>
      </c>
      <c r="D17" s="23" t="s">
        <v>179</v>
      </c>
      <c r="E17" s="11"/>
      <c r="F17" s="11"/>
      <c r="G17" s="11"/>
      <c r="H17" s="20" t="s">
        <v>179</v>
      </c>
      <c r="I17" s="23"/>
      <c r="J17" s="23" t="s">
        <v>179</v>
      </c>
    </row>
    <row r="18" spans="1:10" ht="22" customHeight="1" x14ac:dyDescent="0.35">
      <c r="A18" s="11" t="s">
        <v>177</v>
      </c>
      <c r="B18" s="11"/>
      <c r="C18" s="23"/>
      <c r="D18" s="23" t="s">
        <v>179</v>
      </c>
      <c r="E18" s="11"/>
      <c r="F18" s="11"/>
      <c r="G18" s="11"/>
      <c r="H18" s="20" t="s">
        <v>179</v>
      </c>
      <c r="I18" s="23"/>
      <c r="J18" s="23" t="s">
        <v>179</v>
      </c>
    </row>
    <row r="19" spans="1:10" ht="22" customHeight="1" x14ac:dyDescent="0.35">
      <c r="A19" s="11" t="s">
        <v>177</v>
      </c>
      <c r="B19" s="11"/>
      <c r="C19" s="23"/>
      <c r="D19" s="23" t="s">
        <v>179</v>
      </c>
      <c r="E19" s="11"/>
      <c r="F19" s="11"/>
      <c r="G19" s="11"/>
      <c r="H19" s="20" t="s">
        <v>179</v>
      </c>
      <c r="I19" s="23"/>
      <c r="J19" s="23" t="s">
        <v>179</v>
      </c>
    </row>
    <row r="20" spans="1:10" ht="22" customHeight="1" x14ac:dyDescent="0.35">
      <c r="A20" s="11" t="s">
        <v>177</v>
      </c>
      <c r="B20" s="11"/>
      <c r="C20" s="23"/>
      <c r="D20" s="23" t="s">
        <v>179</v>
      </c>
      <c r="E20" s="11"/>
      <c r="F20" s="11"/>
      <c r="G20" s="11"/>
      <c r="H20" s="20" t="s">
        <v>179</v>
      </c>
      <c r="I20" s="23"/>
      <c r="J20" s="23" t="s">
        <v>179</v>
      </c>
    </row>
    <row r="21" spans="1:10" ht="22" customHeight="1" x14ac:dyDescent="0.35">
      <c r="A21" s="11" t="s">
        <v>177</v>
      </c>
      <c r="B21" s="11"/>
      <c r="C21" s="11"/>
      <c r="D21" s="11"/>
      <c r="E21" s="20" t="s">
        <v>179</v>
      </c>
      <c r="F21" s="23" t="s">
        <v>179</v>
      </c>
      <c r="G21" s="23" t="s">
        <v>179</v>
      </c>
      <c r="H21" s="20" t="s">
        <v>179</v>
      </c>
      <c r="I21" s="23"/>
      <c r="J21" s="23" t="s">
        <v>179</v>
      </c>
    </row>
    <row r="22" spans="1:10" ht="22" customHeight="1" x14ac:dyDescent="0.35">
      <c r="A22" s="11" t="s">
        <v>177</v>
      </c>
      <c r="B22" s="11"/>
      <c r="C22" s="11"/>
      <c r="D22" s="11"/>
      <c r="E22" s="20" t="s">
        <v>177</v>
      </c>
      <c r="F22" s="23"/>
      <c r="G22" s="23" t="s">
        <v>177</v>
      </c>
      <c r="H22" s="20" t="s">
        <v>179</v>
      </c>
      <c r="I22" s="23" t="s">
        <v>179</v>
      </c>
      <c r="J22" s="23" t="s">
        <v>179</v>
      </c>
    </row>
    <row r="23" spans="1:10" ht="22" customHeight="1" x14ac:dyDescent="0.35">
      <c r="A23" s="11" t="s">
        <v>177</v>
      </c>
      <c r="B23" s="11"/>
      <c r="C23" s="11"/>
      <c r="D23" s="11"/>
      <c r="E23" s="20" t="s">
        <v>177</v>
      </c>
      <c r="F23" s="23" t="s">
        <v>179</v>
      </c>
      <c r="G23" s="23" t="s">
        <v>179</v>
      </c>
      <c r="H23" s="20" t="s">
        <v>179</v>
      </c>
      <c r="I23" s="23" t="s">
        <v>179</v>
      </c>
      <c r="J23" s="23" t="s">
        <v>179</v>
      </c>
    </row>
    <row r="24" spans="1:10" ht="22" customHeight="1" x14ac:dyDescent="0.35">
      <c r="A24" s="11" t="s">
        <v>177</v>
      </c>
      <c r="B24" s="11"/>
      <c r="C24" s="11"/>
      <c r="D24" s="11"/>
      <c r="E24" s="20" t="s">
        <v>179</v>
      </c>
      <c r="F24" s="23" t="s">
        <v>179</v>
      </c>
      <c r="G24" s="23" t="s">
        <v>179</v>
      </c>
      <c r="H24" s="20" t="s">
        <v>179</v>
      </c>
      <c r="I24" s="23"/>
      <c r="J24" s="23" t="s">
        <v>179</v>
      </c>
    </row>
    <row r="25" spans="1:10" ht="22" customHeight="1" x14ac:dyDescent="0.35">
      <c r="A25" s="11"/>
      <c r="B25" s="11"/>
      <c r="C25" s="11"/>
      <c r="D25" s="11"/>
      <c r="E25" s="11"/>
      <c r="F25" s="11"/>
      <c r="G25" s="11"/>
      <c r="H25" s="11"/>
      <c r="I25" s="11"/>
      <c r="J25" s="11"/>
    </row>
    <row r="26" spans="1:10" ht="22" customHeight="1" x14ac:dyDescent="0.35">
      <c r="A26" s="12"/>
      <c r="B26" s="12"/>
      <c r="C26" s="12"/>
      <c r="D26" s="12"/>
      <c r="E26" s="12"/>
      <c r="F26" s="12"/>
      <c r="G26" s="11"/>
      <c r="H26" s="11"/>
      <c r="I26" s="11"/>
      <c r="J26" s="11"/>
    </row>
    <row r="27" spans="1:10" ht="22" customHeight="1" x14ac:dyDescent="0.35">
      <c r="A27" s="10" t="s">
        <v>112</v>
      </c>
      <c r="B27" s="11"/>
      <c r="C27" s="11"/>
      <c r="D27" s="11"/>
      <c r="E27" s="11"/>
      <c r="F27" s="11"/>
      <c r="G27" s="11"/>
      <c r="H27" s="11"/>
      <c r="I27" s="11"/>
      <c r="J27" s="11"/>
    </row>
    <row r="28" spans="1:10" ht="22" customHeight="1" x14ac:dyDescent="0.35">
      <c r="A28" s="10"/>
      <c r="B28" s="77" t="s">
        <v>99</v>
      </c>
      <c r="C28" s="78"/>
      <c r="D28" s="79"/>
      <c r="E28" s="77" t="s">
        <v>100</v>
      </c>
      <c r="F28" s="78"/>
      <c r="G28" s="79"/>
      <c r="H28" s="77" t="s">
        <v>101</v>
      </c>
      <c r="I28" s="78"/>
      <c r="J28" s="79"/>
    </row>
    <row r="29" spans="1:10" ht="22" customHeight="1" x14ac:dyDescent="0.35">
      <c r="A29" s="10"/>
      <c r="B29" s="10" t="s">
        <v>102</v>
      </c>
      <c r="C29" s="10" t="s">
        <v>103</v>
      </c>
      <c r="D29" s="10" t="s">
        <v>104</v>
      </c>
      <c r="E29" s="10" t="s">
        <v>102</v>
      </c>
      <c r="F29" s="10" t="s">
        <v>103</v>
      </c>
      <c r="G29" s="10" t="s">
        <v>104</v>
      </c>
      <c r="H29" s="10" t="s">
        <v>102</v>
      </c>
      <c r="I29" s="10" t="s">
        <v>103</v>
      </c>
      <c r="J29" s="10" t="s">
        <v>104</v>
      </c>
    </row>
    <row r="30" spans="1:10" ht="22" customHeight="1" x14ac:dyDescent="0.35">
      <c r="A30" s="11" t="s">
        <v>177</v>
      </c>
      <c r="B30" s="20" t="s">
        <v>179</v>
      </c>
      <c r="C30" s="23" t="s">
        <v>179</v>
      </c>
      <c r="D30" s="23" t="s">
        <v>179</v>
      </c>
      <c r="E30" s="11"/>
      <c r="F30" s="23"/>
      <c r="G30" s="23"/>
      <c r="H30" s="20" t="s">
        <v>179</v>
      </c>
      <c r="I30" s="23" t="s">
        <v>179</v>
      </c>
      <c r="J30" s="23" t="s">
        <v>179</v>
      </c>
    </row>
    <row r="31" spans="1:10" ht="22" customHeight="1" x14ac:dyDescent="0.35">
      <c r="A31" s="11" t="s">
        <v>177</v>
      </c>
      <c r="B31" s="11"/>
      <c r="C31" s="11"/>
      <c r="D31" s="11"/>
      <c r="E31" s="20" t="s">
        <v>179</v>
      </c>
      <c r="F31" s="23" t="s">
        <v>179</v>
      </c>
      <c r="G31" s="23" t="s">
        <v>179</v>
      </c>
      <c r="H31" s="20" t="s">
        <v>179</v>
      </c>
      <c r="I31" s="23"/>
      <c r="J31" s="23" t="s">
        <v>179</v>
      </c>
    </row>
    <row r="32" spans="1:10" ht="22" customHeight="1" x14ac:dyDescent="0.35">
      <c r="A32" s="11" t="s">
        <v>177</v>
      </c>
      <c r="B32" s="11"/>
      <c r="C32" s="11"/>
      <c r="D32" s="11"/>
      <c r="E32" s="11"/>
      <c r="F32" s="23"/>
      <c r="G32" s="23" t="s">
        <v>179</v>
      </c>
      <c r="H32" s="11"/>
      <c r="I32" s="23"/>
      <c r="J32" s="23" t="s">
        <v>179</v>
      </c>
    </row>
  </sheetData>
  <mergeCells count="6">
    <mergeCell ref="B14:D14"/>
    <mergeCell ref="E14:G14"/>
    <mergeCell ref="H14:J14"/>
    <mergeCell ref="B28:D28"/>
    <mergeCell ref="E28:G28"/>
    <mergeCell ref="H28:J28"/>
  </mergeCells>
  <printOptions headings="1" gridLines="1"/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80603-E612-42D9-8491-2F28164C986E}">
  <sheetPr>
    <pageSetUpPr fitToPage="1"/>
  </sheetPr>
  <dimension ref="A1:Q33"/>
  <sheetViews>
    <sheetView zoomScaleNormal="100" workbookViewId="0">
      <selection activeCell="A11" sqref="A11"/>
    </sheetView>
  </sheetViews>
  <sheetFormatPr defaultColWidth="8.7265625" defaultRowHeight="14.5" x14ac:dyDescent="0.35"/>
  <cols>
    <col min="1" max="1" width="27.54296875" style="26" customWidth="1"/>
    <col min="2" max="2" width="13.54296875" style="26" bestFit="1" customWidth="1"/>
    <col min="3" max="3" width="2.81640625" style="26" customWidth="1"/>
    <col min="4" max="4" width="13.81640625" style="26" bestFit="1" customWidth="1"/>
    <col min="5" max="8" width="11.453125" style="26" bestFit="1" customWidth="1"/>
    <col min="9" max="9" width="5.26953125" style="26" customWidth="1"/>
    <col min="10" max="16384" width="8.7265625" style="26"/>
  </cols>
  <sheetData>
    <row r="1" spans="1:17" ht="15.5" x14ac:dyDescent="0.35">
      <c r="A1" s="9" t="s">
        <v>225</v>
      </c>
    </row>
    <row r="2" spans="1:17" ht="14.5" customHeight="1" x14ac:dyDescent="0.35">
      <c r="A2" s="26" t="s">
        <v>180</v>
      </c>
      <c r="J2" s="29" t="s">
        <v>2</v>
      </c>
    </row>
    <row r="3" spans="1:17" x14ac:dyDescent="0.35">
      <c r="B3" s="26" t="s">
        <v>181</v>
      </c>
      <c r="D3" s="26" t="s">
        <v>182</v>
      </c>
      <c r="E3" s="26" t="s">
        <v>183</v>
      </c>
      <c r="F3" s="26" t="s">
        <v>184</v>
      </c>
      <c r="G3" s="26" t="s">
        <v>185</v>
      </c>
      <c r="H3" s="26" t="s">
        <v>186</v>
      </c>
      <c r="J3" s="27" t="s">
        <v>187</v>
      </c>
    </row>
    <row r="4" spans="1:17" ht="14.5" customHeight="1" x14ac:dyDescent="0.35">
      <c r="A4" s="26" t="s">
        <v>188</v>
      </c>
      <c r="B4" s="39">
        <f>D5*20%</f>
        <v>600</v>
      </c>
      <c r="D4" s="39">
        <f t="shared" ref="D4:G4" si="0">E5*20%</f>
        <v>560</v>
      </c>
      <c r="E4" s="39">
        <f t="shared" si="0"/>
        <v>620</v>
      </c>
      <c r="F4" s="39">
        <f t="shared" si="0"/>
        <v>540</v>
      </c>
      <c r="G4" s="39">
        <f t="shared" si="0"/>
        <v>580</v>
      </c>
      <c r="H4" s="36">
        <f>3000*0.2</f>
        <v>600</v>
      </c>
      <c r="I4" s="70">
        <v>1</v>
      </c>
      <c r="J4" s="46" t="s">
        <v>189</v>
      </c>
      <c r="K4" s="43"/>
      <c r="L4" s="43"/>
      <c r="M4" s="43"/>
      <c r="N4" s="43"/>
    </row>
    <row r="5" spans="1:17" ht="14.5" customHeight="1" x14ac:dyDescent="0.35">
      <c r="A5" s="26" t="s">
        <v>190</v>
      </c>
      <c r="B5" s="37">
        <v>2500</v>
      </c>
      <c r="D5" s="37">
        <v>3000</v>
      </c>
      <c r="E5" s="37">
        <v>2800</v>
      </c>
      <c r="F5" s="37">
        <v>3100</v>
      </c>
      <c r="G5" s="37">
        <v>2700</v>
      </c>
      <c r="H5" s="37">
        <v>2900</v>
      </c>
      <c r="I5" s="70">
        <v>1</v>
      </c>
      <c r="J5" s="89" t="s">
        <v>191</v>
      </c>
      <c r="K5" s="89"/>
      <c r="L5" s="89"/>
      <c r="M5" s="89"/>
      <c r="N5" s="89"/>
      <c r="O5" s="89"/>
    </row>
    <row r="6" spans="1:17" x14ac:dyDescent="0.35">
      <c r="B6" s="36">
        <f>B4+B5</f>
        <v>3100</v>
      </c>
      <c r="D6" s="36">
        <f t="shared" ref="D6:H6" si="1">D4+D5</f>
        <v>3560</v>
      </c>
      <c r="E6" s="36">
        <f t="shared" si="1"/>
        <v>3420</v>
      </c>
      <c r="F6" s="36">
        <f t="shared" si="1"/>
        <v>3640</v>
      </c>
      <c r="G6" s="36">
        <f t="shared" si="1"/>
        <v>3280</v>
      </c>
      <c r="H6" s="36">
        <f t="shared" si="1"/>
        <v>3500</v>
      </c>
      <c r="I6" s="71"/>
      <c r="J6" s="44"/>
      <c r="K6" s="44"/>
      <c r="L6" s="44"/>
      <c r="M6" s="44"/>
    </row>
    <row r="7" spans="1:17" x14ac:dyDescent="0.35">
      <c r="A7" s="26" t="s">
        <v>192</v>
      </c>
      <c r="B7" s="37">
        <f>B5*20%</f>
        <v>500</v>
      </c>
      <c r="C7" s="28" t="s">
        <v>193</v>
      </c>
      <c r="D7" s="40">
        <f>B4</f>
        <v>600</v>
      </c>
      <c r="E7" s="40">
        <f t="shared" ref="E7:H7" si="2">D4</f>
        <v>560</v>
      </c>
      <c r="F7" s="40">
        <f t="shared" si="2"/>
        <v>620</v>
      </c>
      <c r="G7" s="40">
        <f t="shared" si="2"/>
        <v>540</v>
      </c>
      <c r="H7" s="40">
        <f t="shared" si="2"/>
        <v>580</v>
      </c>
      <c r="I7" s="70">
        <v>1</v>
      </c>
      <c r="J7" s="47" t="s">
        <v>194</v>
      </c>
      <c r="K7" s="44"/>
      <c r="L7" s="44"/>
      <c r="M7" s="44"/>
    </row>
    <row r="8" spans="1:17" ht="14.5" customHeight="1" x14ac:dyDescent="0.35">
      <c r="A8" s="29" t="s">
        <v>195</v>
      </c>
      <c r="B8" s="42">
        <f>B6-B7</f>
        <v>2600</v>
      </c>
      <c r="C8" s="29"/>
      <c r="D8" s="42">
        <f t="shared" ref="D8:H8" si="3">D6-D7</f>
        <v>2960</v>
      </c>
      <c r="E8" s="42">
        <f t="shared" si="3"/>
        <v>2860</v>
      </c>
      <c r="F8" s="42">
        <f t="shared" si="3"/>
        <v>3020</v>
      </c>
      <c r="G8" s="42">
        <f t="shared" si="3"/>
        <v>2740</v>
      </c>
      <c r="H8" s="42">
        <f t="shared" si="3"/>
        <v>2920</v>
      </c>
      <c r="I8" s="70">
        <v>1</v>
      </c>
      <c r="J8" s="88" t="s">
        <v>196</v>
      </c>
      <c r="K8" s="88"/>
      <c r="L8" s="88"/>
      <c r="M8" s="88"/>
      <c r="N8" s="88"/>
    </row>
    <row r="9" spans="1:17" x14ac:dyDescent="0.35">
      <c r="J9" s="88"/>
      <c r="K9" s="88"/>
      <c r="L9" s="88"/>
      <c r="M9" s="88"/>
      <c r="N9" s="88"/>
      <c r="O9" s="45"/>
      <c r="P9" s="45"/>
    </row>
    <row r="10" spans="1:17" x14ac:dyDescent="0.35">
      <c r="J10" s="49"/>
      <c r="K10" s="49"/>
      <c r="L10" s="49"/>
      <c r="M10" s="49"/>
      <c r="N10" s="49"/>
      <c r="O10" s="45"/>
      <c r="P10" s="45"/>
    </row>
    <row r="11" spans="1:17" ht="15.5" x14ac:dyDescent="0.35">
      <c r="A11" s="9" t="s">
        <v>227</v>
      </c>
      <c r="G11" s="29" t="s">
        <v>2</v>
      </c>
    </row>
    <row r="12" spans="1:17" ht="14.5" customHeight="1" x14ac:dyDescent="0.35">
      <c r="A12" s="26" t="s">
        <v>197</v>
      </c>
      <c r="F12" s="28"/>
      <c r="G12" s="27" t="s">
        <v>4</v>
      </c>
      <c r="K12" s="48"/>
      <c r="L12" s="48"/>
      <c r="M12" s="48"/>
      <c r="N12" s="48"/>
      <c r="O12" s="48"/>
      <c r="P12" s="48"/>
      <c r="Q12" s="48"/>
    </row>
    <row r="13" spans="1:17" x14ac:dyDescent="0.35">
      <c r="B13" s="26" t="s">
        <v>183</v>
      </c>
      <c r="C13" s="28"/>
      <c r="D13" s="26" t="s">
        <v>184</v>
      </c>
      <c r="F13" s="28"/>
      <c r="J13" s="48"/>
      <c r="K13" s="48"/>
      <c r="L13" s="48"/>
      <c r="M13" s="48"/>
      <c r="N13" s="48"/>
      <c r="O13" s="48"/>
      <c r="P13" s="48"/>
      <c r="Q13" s="48"/>
    </row>
    <row r="14" spans="1:17" x14ac:dyDescent="0.35">
      <c r="A14" s="26" t="s">
        <v>198</v>
      </c>
      <c r="B14" s="36">
        <v>20000</v>
      </c>
      <c r="C14" s="35" t="s">
        <v>199</v>
      </c>
      <c r="D14" s="36">
        <f>B31</f>
        <v>55755</v>
      </c>
      <c r="F14" s="28"/>
      <c r="J14" s="48"/>
      <c r="K14" s="48"/>
      <c r="L14" s="48"/>
      <c r="M14" s="48"/>
      <c r="N14" s="48"/>
      <c r="O14" s="48"/>
      <c r="P14" s="48"/>
      <c r="Q14" s="48"/>
    </row>
    <row r="15" spans="1:17" x14ac:dyDescent="0.35">
      <c r="B15" s="36"/>
      <c r="C15" s="28"/>
      <c r="D15" s="36"/>
      <c r="F15" s="28"/>
    </row>
    <row r="16" spans="1:17" x14ac:dyDescent="0.35">
      <c r="A16" s="26" t="s">
        <v>200</v>
      </c>
      <c r="B16" s="36"/>
      <c r="C16" s="28"/>
      <c r="D16" s="36"/>
      <c r="F16" s="28"/>
      <c r="G16" s="26" t="s">
        <v>201</v>
      </c>
    </row>
    <row r="17" spans="1:7" x14ac:dyDescent="0.35">
      <c r="A17" s="26" t="s">
        <v>202</v>
      </c>
      <c r="B17" s="36">
        <f>E5*0.3*70</f>
        <v>58800</v>
      </c>
      <c r="C17" s="72"/>
      <c r="D17" s="36">
        <f>F5*0.3*70</f>
        <v>65100</v>
      </c>
      <c r="E17" s="72">
        <v>1</v>
      </c>
    </row>
    <row r="18" spans="1:7" x14ac:dyDescent="0.35">
      <c r="A18" s="26" t="s">
        <v>203</v>
      </c>
      <c r="B18" s="36">
        <f>D5*0.7*0.6*70*0.9</f>
        <v>79380</v>
      </c>
      <c r="C18" s="72">
        <v>1</v>
      </c>
      <c r="D18" s="36">
        <f>E5*0.7*0.6*70*0.9</f>
        <v>74087.999999999985</v>
      </c>
      <c r="E18" s="72">
        <v>1</v>
      </c>
      <c r="F18" s="28"/>
    </row>
    <row r="19" spans="1:7" x14ac:dyDescent="0.35">
      <c r="A19" s="26" t="s">
        <v>204</v>
      </c>
      <c r="B19" s="37">
        <f>B5*0.7*0.4*70*0.95</f>
        <v>46550</v>
      </c>
      <c r="C19" s="72">
        <v>1</v>
      </c>
      <c r="D19" s="37">
        <f>D5*0.7*0.4*70*0.95</f>
        <v>55860</v>
      </c>
      <c r="E19" s="72">
        <v>1</v>
      </c>
      <c r="F19" s="28"/>
      <c r="G19" s="26" t="s">
        <v>205</v>
      </c>
    </row>
    <row r="20" spans="1:7" x14ac:dyDescent="0.35">
      <c r="B20" s="36">
        <f>SUM(B17:B19)</f>
        <v>184730</v>
      </c>
      <c r="C20" s="72"/>
      <c r="D20" s="36">
        <f t="shared" ref="D20" si="4">SUM(D17:D19)</f>
        <v>195048</v>
      </c>
      <c r="E20" s="71"/>
      <c r="F20" s="28"/>
    </row>
    <row r="21" spans="1:7" x14ac:dyDescent="0.35">
      <c r="B21" s="36"/>
      <c r="C21" s="72"/>
      <c r="D21" s="36"/>
      <c r="E21" s="71"/>
      <c r="F21" s="28"/>
    </row>
    <row r="22" spans="1:7" x14ac:dyDescent="0.35">
      <c r="A22" s="26" t="s">
        <v>206</v>
      </c>
      <c r="B22" s="36"/>
      <c r="C22" s="72"/>
      <c r="D22" s="36"/>
      <c r="E22" s="71"/>
      <c r="F22" s="28"/>
      <c r="G22" s="26" t="s">
        <v>207</v>
      </c>
    </row>
    <row r="23" spans="1:7" x14ac:dyDescent="0.35">
      <c r="A23" s="26" t="s">
        <v>85</v>
      </c>
      <c r="B23" s="36">
        <f>F8*20</f>
        <v>60400</v>
      </c>
      <c r="C23" s="72"/>
      <c r="D23" s="36">
        <f>G8*20</f>
        <v>54800</v>
      </c>
      <c r="E23" s="72">
        <v>1</v>
      </c>
      <c r="F23" s="28"/>
      <c r="G23" s="26" t="s">
        <v>208</v>
      </c>
    </row>
    <row r="24" spans="1:7" x14ac:dyDescent="0.35">
      <c r="A24" s="26" t="s">
        <v>86</v>
      </c>
      <c r="B24" s="36">
        <f>E8*15</f>
        <v>42900</v>
      </c>
      <c r="C24" s="72"/>
      <c r="D24" s="36">
        <f>F8*15</f>
        <v>45300</v>
      </c>
      <c r="E24" s="72">
        <v>1</v>
      </c>
      <c r="F24" s="28"/>
    </row>
    <row r="25" spans="1:7" x14ac:dyDescent="0.35">
      <c r="A25" s="26" t="s">
        <v>209</v>
      </c>
      <c r="B25" s="36">
        <v>0</v>
      </c>
      <c r="C25" s="72"/>
      <c r="D25" s="36">
        <v>3000</v>
      </c>
      <c r="E25" s="72">
        <v>1</v>
      </c>
      <c r="F25" s="28"/>
    </row>
    <row r="26" spans="1:7" x14ac:dyDescent="0.35">
      <c r="A26" s="26" t="s">
        <v>210</v>
      </c>
      <c r="B26" s="36">
        <f>1500-500</f>
        <v>1000</v>
      </c>
      <c r="C26" s="72"/>
      <c r="D26" s="36">
        <f>B26</f>
        <v>1000</v>
      </c>
      <c r="E26" s="72">
        <v>1</v>
      </c>
      <c r="F26" s="28"/>
    </row>
    <row r="27" spans="1:7" x14ac:dyDescent="0.35">
      <c r="A27" s="26" t="s">
        <v>211</v>
      </c>
      <c r="B27" s="36">
        <f>E8*0.25*5</f>
        <v>3575</v>
      </c>
      <c r="C27" s="72"/>
      <c r="D27" s="36">
        <f>F8*0.25*5</f>
        <v>3775</v>
      </c>
      <c r="E27" s="72">
        <v>1</v>
      </c>
      <c r="G27" s="26" t="s">
        <v>212</v>
      </c>
    </row>
    <row r="28" spans="1:7" x14ac:dyDescent="0.35">
      <c r="A28" s="26" t="s">
        <v>213</v>
      </c>
      <c r="B28" s="36">
        <f>D8*0.75*5</f>
        <v>11100</v>
      </c>
      <c r="C28" s="28"/>
      <c r="D28" s="36">
        <f>E8*0.75*5</f>
        <v>10725</v>
      </c>
      <c r="E28" s="72">
        <v>1</v>
      </c>
      <c r="G28" s="26" t="s">
        <v>214</v>
      </c>
    </row>
    <row r="29" spans="1:7" x14ac:dyDescent="0.35">
      <c r="A29" s="26" t="s">
        <v>215</v>
      </c>
      <c r="B29" s="37">
        <f>150000*0.2</f>
        <v>30000</v>
      </c>
      <c r="C29" s="28"/>
      <c r="D29" s="37">
        <f>(150000-30000)/2</f>
        <v>60000</v>
      </c>
      <c r="E29" s="72">
        <v>1</v>
      </c>
      <c r="F29" s="28"/>
    </row>
    <row r="30" spans="1:7" x14ac:dyDescent="0.35">
      <c r="B30" s="38">
        <f>SUM(B23:B29)</f>
        <v>148975</v>
      </c>
      <c r="C30" s="28"/>
      <c r="D30" s="38">
        <f>SUM(D23:D29)</f>
        <v>178600</v>
      </c>
      <c r="F30" s="28"/>
    </row>
    <row r="31" spans="1:7" x14ac:dyDescent="0.35">
      <c r="A31" s="26" t="s">
        <v>216</v>
      </c>
      <c r="B31" s="38">
        <f>B14+B20-B30</f>
        <v>55755</v>
      </c>
      <c r="C31" s="35" t="s">
        <v>199</v>
      </c>
      <c r="D31" s="38">
        <f>D14+D20-D30</f>
        <v>72203</v>
      </c>
      <c r="E31" s="35" t="s">
        <v>199</v>
      </c>
      <c r="F31" s="28"/>
    </row>
    <row r="32" spans="1:7" x14ac:dyDescent="0.35">
      <c r="C32" s="28"/>
      <c r="F32" s="28"/>
    </row>
    <row r="33" spans="1:3" x14ac:dyDescent="0.35">
      <c r="A33" s="28" t="s">
        <v>217</v>
      </c>
      <c r="C33" s="28"/>
    </row>
  </sheetData>
  <mergeCells count="2">
    <mergeCell ref="J8:N9"/>
    <mergeCell ref="J5:O5"/>
  </mergeCells>
  <phoneticPr fontId="1" type="noConversion"/>
  <printOptions gridLines="1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0A5AA676D2624AA7FE72318C9F5667" ma:contentTypeVersion="11" ma:contentTypeDescription="Create a new document." ma:contentTypeScope="" ma:versionID="0feb9b6a8f7fdbbaa0ec5669e84554e5">
  <xsd:schema xmlns:xsd="http://www.w3.org/2001/XMLSchema" xmlns:xs="http://www.w3.org/2001/XMLSchema" xmlns:p="http://schemas.microsoft.com/office/2006/metadata/properties" xmlns:ns2="d125b3f6-d0e6-4703-adf4-6684bfb85344" xmlns:ns3="04c0c4c1-8f5a-4404-9dca-a6e74bdc6e20" targetNamespace="http://schemas.microsoft.com/office/2006/metadata/properties" ma:root="true" ma:fieldsID="47a9ed1d410b20827ded8140f0aff4d1" ns2:_="" ns3:_="">
    <xsd:import namespace="d125b3f6-d0e6-4703-adf4-6684bfb85344"/>
    <xsd:import namespace="04c0c4c1-8f5a-4404-9dca-a6e74bdc6e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25b3f6-d0e6-4703-adf4-6684bfb853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c0c4c1-8f5a-4404-9dca-a6e74bdc6e2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E9149FB-0F8B-46B2-8CBA-63BF7877E4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D88A42-DD1D-437A-A864-55C5989808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25b3f6-d0e6-4703-adf4-6684bfb85344"/>
    <ds:schemaRef ds:uri="04c0c4c1-8f5a-4404-9dca-a6e74bdc6e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6A6B419-18D5-4E7A-B46C-6FE18A6AC0D4}">
  <ds:schemaRefs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d125b3f6-d0e6-4703-adf4-6684bfb85344"/>
    <ds:schemaRef ds:uri="04c0c4c1-8f5a-4404-9dca-a6e74bdc6e20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Task 1</vt:lpstr>
      <vt:lpstr>Task 2 - value view</vt:lpstr>
      <vt:lpstr>Task 2 - formula view</vt:lpstr>
      <vt:lpstr>Task 2 - e-file</vt:lpstr>
      <vt:lpstr>Task 3</vt:lpstr>
    </vt:vector>
  </TitlesOfParts>
  <Manager/>
  <Company>Dollar Academy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McMartin-L</dc:creator>
  <cp:keywords/>
  <dc:description/>
  <cp:lastModifiedBy>Lindsay Thomson</cp:lastModifiedBy>
  <cp:revision/>
  <dcterms:created xsi:type="dcterms:W3CDTF">2024-01-24T11:40:43Z</dcterms:created>
  <dcterms:modified xsi:type="dcterms:W3CDTF">2025-07-08T13:28:33Z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0x010100120A5AA676D2624AA7FE72318C9F5667</vt:lpwstr>
  </property>
  <property fmtid="{D5CDD505-2E9C-101B-9397-08002B2CF9AE}" pid="3" name="MediaServiceImageTags">
    <vt:lpwstr/>
  </property>
</Properties>
</file>